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3380" windowHeight="16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<sst xmlns="http://schemas.openxmlformats.org/spreadsheetml/2006/main" count="61" uniqueCount="60">
  <si>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Breeze up to 10-15 mph</t>
  </si>
  <si>
    <t>Time</t>
  </si>
  <si>
    <t>Paces</t>
  </si>
  <si>
    <t>agua de garafon "mendez"</t>
  </si>
  <si>
    <t>tambo de plastico-frigadero</t>
  </si>
  <si>
    <t>266-7</t>
  </si>
  <si>
    <t>tambo de fiero- bano</t>
  </si>
  <si>
    <t>mangera de noria</t>
  </si>
  <si>
    <t>noria bungalo</t>
  </si>
  <si>
    <t>2,1</t>
  </si>
  <si>
    <t>playa del rio @ puente</t>
  </si>
  <si>
    <t>9,10,11</t>
  </si>
  <si>
    <t>Playa del rio y the most popular leak spot</t>
  </si>
  <si>
    <t>High Point of road cut below El Chorrito</t>
  </si>
  <si>
    <t>33,34</t>
  </si>
  <si>
    <t>Rioto@Salida Dep Nuevo</t>
  </si>
  <si>
    <t>Toma De Vicinos</t>
  </si>
  <si>
    <t>Location</t>
  </si>
  <si>
    <t>Deposito Nuevo</t>
  </si>
  <si>
    <t>56,57</t>
  </si>
  <si>
    <t>Low Point on the road El Chorrito- El Zapote</t>
  </si>
  <si>
    <t>Intersection w/ El Zapote Rd</t>
  </si>
  <si>
    <t>36,39</t>
  </si>
  <si>
    <t>1st Creek Crossing, Trail Intersection</t>
  </si>
  <si>
    <t>60,61</t>
  </si>
  <si>
    <t>Cross 2 South 1501</t>
  </si>
  <si>
    <t>Cross 2 North 350</t>
  </si>
  <si>
    <t>intersection with trail to spring at ismael's ouse. Also, 1st surface water</t>
  </si>
  <si>
    <t>86,87</t>
  </si>
  <si>
    <t>toma de 2 inches just below confluence</t>
  </si>
  <si>
    <t>1/2 gpm, too awkward 2 measure: great taste, generally no surface water above in dry season but creak bed is wet.  10m further up above probable actual spring could be 1 gpm w/ underground flow. Good measure spot at trail intersection of trail-main creek dry above</t>
  </si>
  <si>
    <t>spring of side canyon</t>
  </si>
  <si>
    <t>tastes good but not as good, flow 20 lpm. Later note says this measurement was in wrong spot</t>
  </si>
  <si>
    <t>actual intersection with main creek</t>
  </si>
  <si>
    <t>cascadito abajo de dorado empezen los mangos</t>
  </si>
  <si>
    <t>note to add to 1:49 paces</t>
  </si>
  <si>
    <t>trail opposite and above spring</t>
  </si>
  <si>
    <t>+- side canyon</t>
  </si>
  <si>
    <t>end side branch</t>
  </si>
  <si>
    <t>upper spring</t>
  </si>
  <si>
    <t>tastest sweet &amp; delicious, filled sample, flow = 4l/17 sec- up to double with underground flow. Flow decrease by 1/2 in dry season</t>
  </si>
  <si>
    <t>Upper spring</t>
  </si>
  <si>
    <t>high point of road cut below el chorrito</t>
  </si>
  <si>
    <t>Hardness</t>
  </si>
  <si>
    <t>Counted</t>
  </si>
  <si>
    <t>Approximate</t>
  </si>
  <si>
    <t>meters from paces</t>
  </si>
  <si>
    <t>Temp</t>
  </si>
  <si>
    <t>°C</t>
  </si>
  <si>
    <t>Elevation</t>
  </si>
  <si>
    <t>recorded (m)</t>
  </si>
  <si>
    <t>correction for time</t>
  </si>
  <si>
    <t xml:space="preserve">Probable </t>
  </si>
  <si>
    <t>Elevation average</t>
  </si>
  <si>
    <t>actual elevation</t>
  </si>
  <si>
    <t>Flow</t>
  </si>
  <si>
    <t>&lt;Hours  Meters change&gt;</t>
  </si>
  <si>
    <t>Elapsed time</t>
  </si>
  <si>
    <t>&lt; Hours, Meters per hour&gt;</t>
  </si>
  <si>
    <t>Elevation Survey Example: Playa de Maruata, El Zaote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</si>
</sst>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 quotePrefix="1">
      <alignment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20" fontId="0" fillId="0" borderId="0" xfId="0" applyNumberFormat="1" applyAlignment="1">
      <alignment wrapText="1"/>
    </xf>
    <xf numFmtId="2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2" sqref="A2"/>
    </sheetView>
  </sheetViews>
  <sheetFormatPr defaultColWidth="11.00390625" defaultRowHeight="12"/>
  <cols>
    <col min="1" max="1" width="11.75390625" style="3" customWidth="1"/>
    <col min="2" max="2" width="27.875" style="3" customWidth="1"/>
    <col min="3" max="3" width="10.75390625" style="3" customWidth="1"/>
    <col min="4" max="6" width="6.875" style="3" customWidth="1"/>
    <col min="7" max="8" width="6.375" style="3" customWidth="1"/>
    <col min="9" max="11" width="6.875" style="3" customWidth="1"/>
    <col min="12" max="12" width="8.25390625" style="3" customWidth="1"/>
    <col min="13" max="14" width="7.25390625" style="3" customWidth="1"/>
    <col min="15" max="15" width="29.875" style="3" customWidth="1"/>
    <col min="16" max="16384" width="10.75390625" style="3" customWidth="1"/>
  </cols>
  <sheetData>
    <row r="1" spans="1:15" s="6" customFormat="1" ht="12.75">
      <c r="A1" s="6" t="s">
        <v>59</v>
      </c>
      <c r="B1" s="8"/>
      <c r="C1" s="7">
        <v>36530</v>
      </c>
      <c r="F1" s="10"/>
      <c r="G1" s="10"/>
      <c r="H1" s="11"/>
      <c r="O1" s="8"/>
    </row>
    <row r="2" ht="12.75">
      <c r="A2" t="s">
        <v>0</v>
      </c>
    </row>
    <row r="3" spans="3:14" ht="12.75">
      <c r="C3" t="s">
        <v>49</v>
      </c>
      <c r="D3" t="s">
        <v>53</v>
      </c>
      <c r="E3" t="s">
        <v>57</v>
      </c>
      <c r="G3" s="2" t="s">
        <v>49</v>
      </c>
      <c r="H3" s="12" t="s">
        <v>52</v>
      </c>
      <c r="I3" t="s">
        <v>47</v>
      </c>
      <c r="J3" t="s">
        <v>2</v>
      </c>
      <c r="L3" t="s">
        <v>45</v>
      </c>
      <c r="N3" t="s">
        <v>55</v>
      </c>
    </row>
    <row r="4" spans="1:13" ht="12.75">
      <c r="A4" t="s">
        <v>1</v>
      </c>
      <c r="B4" s="3" t="s">
        <v>17</v>
      </c>
      <c r="C4" t="s">
        <v>50</v>
      </c>
      <c r="G4" s="2" t="s">
        <v>51</v>
      </c>
      <c r="H4" s="12" t="s">
        <v>54</v>
      </c>
      <c r="I4" t="s">
        <v>48</v>
      </c>
      <c r="J4" t="s">
        <v>44</v>
      </c>
      <c r="L4" t="s">
        <v>46</v>
      </c>
      <c r="M4" t="s">
        <v>43</v>
      </c>
    </row>
    <row r="5" spans="1:10" ht="12.75">
      <c r="A5" s="1">
        <v>0.45694444444444443</v>
      </c>
      <c r="B5" s="9"/>
      <c r="C5">
        <v>0</v>
      </c>
      <c r="D5">
        <v>0</v>
      </c>
      <c r="H5" s="12">
        <f>C5-G5</f>
        <v>0</v>
      </c>
      <c r="J5">
        <v>0</v>
      </c>
    </row>
    <row r="6" spans="1:13" ht="12.75">
      <c r="A6" s="1">
        <v>0.4583333333333333</v>
      </c>
      <c r="B6" s="9"/>
      <c r="C6">
        <v>4</v>
      </c>
      <c r="D6">
        <v>4</v>
      </c>
      <c r="H6" s="12">
        <f aca="true" t="shared" si="0" ref="H6:H32">C6-G6</f>
        <v>4</v>
      </c>
      <c r="J6">
        <v>105</v>
      </c>
      <c r="K6">
        <f>K5+J6</f>
        <v>105</v>
      </c>
      <c r="L6">
        <f>K6*0.7</f>
        <v>73.5</v>
      </c>
      <c r="M6">
        <v>50</v>
      </c>
    </row>
    <row r="7" spans="2:12" ht="12.75">
      <c r="B7" s="3" t="s">
        <v>3</v>
      </c>
      <c r="K7">
        <f aca="true" t="shared" si="1" ref="K7:K31">K6+J7</f>
        <v>105</v>
      </c>
      <c r="L7">
        <f aca="true" t="shared" si="2" ref="L7:L31">K7*0.7</f>
        <v>73.5</v>
      </c>
    </row>
    <row r="8" spans="2:13" ht="12.75">
      <c r="B8" s="3" t="s">
        <v>4</v>
      </c>
      <c r="K8">
        <f t="shared" si="1"/>
        <v>105</v>
      </c>
      <c r="L8">
        <f t="shared" si="2"/>
        <v>73.5</v>
      </c>
      <c r="M8" t="s">
        <v>5</v>
      </c>
    </row>
    <row r="9" spans="2:13" ht="12.75">
      <c r="B9" s="3" t="s">
        <v>6</v>
      </c>
      <c r="K9">
        <f t="shared" si="1"/>
        <v>105</v>
      </c>
      <c r="L9">
        <f t="shared" si="2"/>
        <v>73.5</v>
      </c>
      <c r="M9">
        <v>271</v>
      </c>
    </row>
    <row r="10" spans="2:13" ht="12.75">
      <c r="B10" s="3" t="s">
        <v>7</v>
      </c>
      <c r="I10">
        <v>29</v>
      </c>
      <c r="K10">
        <f t="shared" si="1"/>
        <v>105</v>
      </c>
      <c r="L10">
        <f t="shared" si="2"/>
        <v>73.5</v>
      </c>
      <c r="M10">
        <v>253</v>
      </c>
    </row>
    <row r="11" spans="1:13" ht="12.75">
      <c r="A11" s="1">
        <v>0.4895833333333333</v>
      </c>
      <c r="B11" s="3" t="s">
        <v>8</v>
      </c>
      <c r="C11" s="2" t="s">
        <v>9</v>
      </c>
      <c r="D11" s="2">
        <v>1.5</v>
      </c>
      <c r="E11" s="2"/>
      <c r="I11">
        <v>28</v>
      </c>
      <c r="J11">
        <v>145</v>
      </c>
      <c r="K11">
        <f t="shared" si="1"/>
        <v>250</v>
      </c>
      <c r="L11">
        <f t="shared" si="2"/>
        <v>175</v>
      </c>
      <c r="M11">
        <v>335</v>
      </c>
    </row>
    <row r="12" spans="1:12" ht="12.75">
      <c r="A12" s="1">
        <v>0.4986111111111111</v>
      </c>
      <c r="B12" s="3" t="s">
        <v>10</v>
      </c>
      <c r="C12" t="s">
        <v>11</v>
      </c>
      <c r="D12">
        <v>10</v>
      </c>
      <c r="K12">
        <f t="shared" si="1"/>
        <v>250</v>
      </c>
      <c r="L12">
        <f t="shared" si="2"/>
        <v>175</v>
      </c>
    </row>
    <row r="13" spans="1:12" ht="12.75">
      <c r="A13" s="1">
        <v>0.513888888888889</v>
      </c>
      <c r="B13" s="3" t="s">
        <v>12</v>
      </c>
      <c r="C13">
        <v>19</v>
      </c>
      <c r="D13">
        <v>19</v>
      </c>
      <c r="H13" s="12">
        <f t="shared" si="0"/>
        <v>19</v>
      </c>
      <c r="K13">
        <f t="shared" si="1"/>
        <v>250</v>
      </c>
      <c r="L13">
        <f t="shared" si="2"/>
        <v>175</v>
      </c>
    </row>
    <row r="14" spans="1:12" ht="12.75">
      <c r="A14" s="1">
        <v>0.517361111111111</v>
      </c>
      <c r="B14" s="3" t="s">
        <v>13</v>
      </c>
      <c r="C14" t="s">
        <v>14</v>
      </c>
      <c r="D14">
        <v>33.5</v>
      </c>
      <c r="E14" s="1">
        <f>A14-A$14</f>
        <v>0</v>
      </c>
      <c r="F14" s="2">
        <v>0</v>
      </c>
      <c r="G14" s="2">
        <f>F14*D$35</f>
        <v>0</v>
      </c>
      <c r="K14">
        <f t="shared" si="1"/>
        <v>250</v>
      </c>
      <c r="L14">
        <f t="shared" si="2"/>
        <v>175</v>
      </c>
    </row>
    <row r="15" spans="1:12" ht="12.75">
      <c r="A15" s="1">
        <v>0.5277777777777778</v>
      </c>
      <c r="B15" s="3" t="s">
        <v>15</v>
      </c>
      <c r="C15">
        <v>52</v>
      </c>
      <c r="D15">
        <v>52</v>
      </c>
      <c r="E15" s="1">
        <f aca="true" t="shared" si="3" ref="E15:E32">A15-A$14</f>
        <v>0.01041666666666674</v>
      </c>
      <c r="F15" s="2">
        <f>15/60</f>
        <v>0.25</v>
      </c>
      <c r="G15" s="2">
        <f aca="true" t="shared" si="4" ref="G15:G32">F15*D$35</f>
        <v>1.1470588235294117</v>
      </c>
      <c r="H15" s="12">
        <f t="shared" si="0"/>
        <v>50.85294117647059</v>
      </c>
      <c r="J15">
        <v>479</v>
      </c>
      <c r="K15">
        <f t="shared" si="1"/>
        <v>729</v>
      </c>
      <c r="L15">
        <f t="shared" si="2"/>
        <v>510.29999999999995</v>
      </c>
    </row>
    <row r="16" spans="1:12" ht="12.75">
      <c r="A16" s="1">
        <v>0.5298611111111111</v>
      </c>
      <c r="B16" s="3" t="s">
        <v>16</v>
      </c>
      <c r="C16">
        <v>55</v>
      </c>
      <c r="D16">
        <f>C16</f>
        <v>55</v>
      </c>
      <c r="E16" s="1">
        <f t="shared" si="3"/>
        <v>0.012500000000000067</v>
      </c>
      <c r="F16" s="2">
        <f>18/60</f>
        <v>0.3</v>
      </c>
      <c r="G16" s="2">
        <f t="shared" si="4"/>
        <v>1.376470588235294</v>
      </c>
      <c r="H16" s="12">
        <f t="shared" si="0"/>
        <v>53.62352941176471</v>
      </c>
      <c r="I16">
        <v>27.5</v>
      </c>
      <c r="J16">
        <v>477</v>
      </c>
      <c r="K16">
        <f t="shared" si="1"/>
        <v>1206</v>
      </c>
      <c r="L16">
        <f t="shared" si="2"/>
        <v>844.1999999999999</v>
      </c>
    </row>
    <row r="17" spans="1:12" ht="12.75">
      <c r="A17" s="1">
        <v>0.5319444444444444</v>
      </c>
      <c r="B17" s="9" t="s">
        <v>18</v>
      </c>
      <c r="C17" t="s">
        <v>19</v>
      </c>
      <c r="D17">
        <v>56.5</v>
      </c>
      <c r="E17" s="1">
        <f t="shared" si="3"/>
        <v>0.014583333333333393</v>
      </c>
      <c r="F17" s="2">
        <f>21/60</f>
        <v>0.35</v>
      </c>
      <c r="G17" s="2">
        <f t="shared" si="4"/>
        <v>1.6058823529411763</v>
      </c>
      <c r="I17">
        <v>27.4</v>
      </c>
      <c r="J17">
        <v>493</v>
      </c>
      <c r="K17">
        <f t="shared" si="1"/>
        <v>1699</v>
      </c>
      <c r="L17">
        <f t="shared" si="2"/>
        <v>1189.3</v>
      </c>
    </row>
    <row r="18" spans="1:12" ht="25.5">
      <c r="A18" s="1">
        <v>0.5569444444444445</v>
      </c>
      <c r="B18" s="3" t="s">
        <v>20</v>
      </c>
      <c r="C18">
        <v>32</v>
      </c>
      <c r="D18">
        <f aca="true" t="shared" si="5" ref="D18:D32">C18</f>
        <v>32</v>
      </c>
      <c r="E18" s="1">
        <f t="shared" si="3"/>
        <v>0.039583333333333415</v>
      </c>
      <c r="F18" s="2">
        <f>57/60</f>
        <v>0.95</v>
      </c>
      <c r="G18" s="2">
        <f t="shared" si="4"/>
        <v>4.358823529411764</v>
      </c>
      <c r="H18" s="12">
        <f t="shared" si="0"/>
        <v>27.641176470588235</v>
      </c>
      <c r="K18">
        <f t="shared" si="1"/>
        <v>1699</v>
      </c>
      <c r="L18">
        <f t="shared" si="2"/>
        <v>1189.3</v>
      </c>
    </row>
    <row r="19" spans="1:12" ht="12.75">
      <c r="A19" s="1">
        <v>0.5590277777777778</v>
      </c>
      <c r="B19" s="3" t="s">
        <v>21</v>
      </c>
      <c r="C19" t="s">
        <v>22</v>
      </c>
      <c r="D19">
        <v>37.5</v>
      </c>
      <c r="E19" s="1">
        <f t="shared" si="3"/>
        <v>0.04166666666666674</v>
      </c>
      <c r="F19" s="2">
        <v>1</v>
      </c>
      <c r="G19" s="2">
        <f t="shared" si="4"/>
        <v>4.588235294117647</v>
      </c>
      <c r="K19">
        <f t="shared" si="1"/>
        <v>1699</v>
      </c>
      <c r="L19">
        <f t="shared" si="2"/>
        <v>1189.3</v>
      </c>
    </row>
    <row r="20" spans="1:12" ht="12.75">
      <c r="A20" s="1">
        <v>0.5645833333333333</v>
      </c>
      <c r="B20" s="3" t="s">
        <v>23</v>
      </c>
      <c r="C20" t="s">
        <v>24</v>
      </c>
      <c r="D20">
        <v>60.5</v>
      </c>
      <c r="E20" s="1">
        <f t="shared" si="3"/>
        <v>0.047222222222222276</v>
      </c>
      <c r="F20" s="2">
        <v>1.1333333333333333</v>
      </c>
      <c r="G20" s="2">
        <f t="shared" si="4"/>
        <v>5.199999999999999</v>
      </c>
      <c r="J20">
        <v>451</v>
      </c>
      <c r="K20">
        <f t="shared" si="1"/>
        <v>2150</v>
      </c>
      <c r="L20">
        <f t="shared" si="2"/>
        <v>1505</v>
      </c>
    </row>
    <row r="21" spans="2:12" ht="12.75">
      <c r="B21" s="3" t="s">
        <v>25</v>
      </c>
      <c r="D21">
        <f t="shared" si="5"/>
        <v>0</v>
      </c>
      <c r="E21" s="1"/>
      <c r="G21" s="2">
        <f t="shared" si="4"/>
        <v>0</v>
      </c>
      <c r="H21" s="12">
        <f t="shared" si="0"/>
        <v>0</v>
      </c>
      <c r="K21">
        <f t="shared" si="1"/>
        <v>2150</v>
      </c>
      <c r="L21">
        <f t="shared" si="2"/>
        <v>1505</v>
      </c>
    </row>
    <row r="22" spans="2:12" ht="12.75">
      <c r="B22" s="3" t="s">
        <v>26</v>
      </c>
      <c r="D22">
        <f t="shared" si="5"/>
        <v>0</v>
      </c>
      <c r="E22" s="1"/>
      <c r="G22" s="2">
        <f t="shared" si="4"/>
        <v>0</v>
      </c>
      <c r="H22" s="12">
        <f t="shared" si="0"/>
        <v>0</v>
      </c>
      <c r="K22">
        <f t="shared" si="1"/>
        <v>2150</v>
      </c>
      <c r="L22">
        <f t="shared" si="2"/>
        <v>1505</v>
      </c>
    </row>
    <row r="23" spans="1:13" ht="25.5">
      <c r="A23" s="1">
        <v>0.5701388888888889</v>
      </c>
      <c r="B23" s="3" t="s">
        <v>27</v>
      </c>
      <c r="C23" t="s">
        <v>28</v>
      </c>
      <c r="D23">
        <v>86.5</v>
      </c>
      <c r="E23" s="1">
        <f t="shared" si="3"/>
        <v>0.05277777777777781</v>
      </c>
      <c r="F23" s="2">
        <f>76/60</f>
        <v>1.2666666666666666</v>
      </c>
      <c r="G23" s="2">
        <f t="shared" si="4"/>
        <v>5.811764705882352</v>
      </c>
      <c r="I23">
        <v>24.6</v>
      </c>
      <c r="J23">
        <v>464</v>
      </c>
      <c r="K23">
        <f t="shared" si="1"/>
        <v>2614</v>
      </c>
      <c r="L23">
        <f t="shared" si="2"/>
        <v>1829.8</v>
      </c>
      <c r="M23">
        <v>329</v>
      </c>
    </row>
    <row r="24" spans="1:15" ht="39">
      <c r="A24" s="1">
        <v>0.5756944444444444</v>
      </c>
      <c r="B24" s="3" t="s">
        <v>29</v>
      </c>
      <c r="C24">
        <v>91</v>
      </c>
      <c r="D24">
        <f t="shared" si="5"/>
        <v>91</v>
      </c>
      <c r="E24" s="1">
        <f t="shared" si="3"/>
        <v>0.05833333333333335</v>
      </c>
      <c r="F24" s="2">
        <f>84/60</f>
        <v>1.4</v>
      </c>
      <c r="G24" s="2">
        <f t="shared" si="4"/>
        <v>6.423529411764705</v>
      </c>
      <c r="H24" s="12">
        <f t="shared" si="0"/>
        <v>84.5764705882353</v>
      </c>
      <c r="I24">
        <v>26.1</v>
      </c>
      <c r="J24">
        <v>134</v>
      </c>
      <c r="K24">
        <f t="shared" si="1"/>
        <v>2748</v>
      </c>
      <c r="L24">
        <f t="shared" si="2"/>
        <v>1923.6</v>
      </c>
      <c r="M24">
        <v>316</v>
      </c>
      <c r="O24" s="3" t="s">
        <v>32</v>
      </c>
    </row>
    <row r="25" spans="1:15" ht="90.75">
      <c r="A25" s="1">
        <v>0.5923611111111111</v>
      </c>
      <c r="B25" s="3" t="s">
        <v>31</v>
      </c>
      <c r="C25">
        <v>95</v>
      </c>
      <c r="D25">
        <f t="shared" si="5"/>
        <v>95</v>
      </c>
      <c r="E25" s="1">
        <f t="shared" si="3"/>
        <v>0.07500000000000007</v>
      </c>
      <c r="F25" s="2">
        <f>108/60</f>
        <v>1.8</v>
      </c>
      <c r="G25" s="2">
        <f t="shared" si="4"/>
        <v>8.258823529411764</v>
      </c>
      <c r="H25" s="12">
        <f t="shared" si="0"/>
        <v>86.74117647058824</v>
      </c>
      <c r="I25">
        <v>26.5</v>
      </c>
      <c r="K25">
        <f t="shared" si="1"/>
        <v>2748</v>
      </c>
      <c r="L25">
        <f t="shared" si="2"/>
        <v>1923.6</v>
      </c>
      <c r="M25">
        <v>329</v>
      </c>
      <c r="O25" s="4" t="s">
        <v>30</v>
      </c>
    </row>
    <row r="26" spans="1:12" ht="12.75">
      <c r="A26" s="1">
        <v>0.6027777777777777</v>
      </c>
      <c r="B26" s="3" t="s">
        <v>33</v>
      </c>
      <c r="C26">
        <v>98</v>
      </c>
      <c r="D26">
        <f t="shared" si="5"/>
        <v>98</v>
      </c>
      <c r="E26" s="1">
        <f t="shared" si="3"/>
        <v>0.0854166666666667</v>
      </c>
      <c r="F26" s="2">
        <f>183/60</f>
        <v>3.05</v>
      </c>
      <c r="G26" s="2">
        <f t="shared" si="4"/>
        <v>13.994117647058822</v>
      </c>
      <c r="H26" s="12">
        <f t="shared" si="0"/>
        <v>84.00588235294117</v>
      </c>
      <c r="K26">
        <f t="shared" si="1"/>
        <v>2748</v>
      </c>
      <c r="L26">
        <f t="shared" si="2"/>
        <v>1923.6</v>
      </c>
    </row>
    <row r="27" spans="1:15" ht="25.5">
      <c r="A27" s="1">
        <v>0.611111111111111</v>
      </c>
      <c r="B27" s="3" t="s">
        <v>34</v>
      </c>
      <c r="C27">
        <v>114</v>
      </c>
      <c r="D27">
        <f t="shared" si="5"/>
        <v>114</v>
      </c>
      <c r="E27" s="1">
        <f t="shared" si="3"/>
        <v>0.09375</v>
      </c>
      <c r="F27" s="2">
        <f>135/60</f>
        <v>2.25</v>
      </c>
      <c r="G27" s="2">
        <f t="shared" si="4"/>
        <v>10.323529411764705</v>
      </c>
      <c r="H27" s="12">
        <f t="shared" si="0"/>
        <v>103.67647058823529</v>
      </c>
      <c r="J27">
        <v>168</v>
      </c>
      <c r="K27">
        <f t="shared" si="1"/>
        <v>2916</v>
      </c>
      <c r="L27">
        <f t="shared" si="2"/>
        <v>2041.1999999999998</v>
      </c>
      <c r="M27">
        <v>315</v>
      </c>
      <c r="O27" s="3" t="s">
        <v>35</v>
      </c>
    </row>
    <row r="28" spans="1:15" ht="12.75">
      <c r="A28" s="1">
        <v>0.6208333333333333</v>
      </c>
      <c r="B28" s="3" t="s">
        <v>36</v>
      </c>
      <c r="C28">
        <v>145</v>
      </c>
      <c r="D28">
        <f t="shared" si="5"/>
        <v>145</v>
      </c>
      <c r="E28" s="1">
        <f t="shared" si="3"/>
        <v>0.1034722222222223</v>
      </c>
      <c r="F28" s="2">
        <f>149/60</f>
        <v>2.4833333333333334</v>
      </c>
      <c r="G28" s="2">
        <f t="shared" si="4"/>
        <v>11.394117647058824</v>
      </c>
      <c r="H28" s="12">
        <f t="shared" si="0"/>
        <v>133.60588235294117</v>
      </c>
      <c r="J28">
        <v>222</v>
      </c>
      <c r="K28">
        <f t="shared" si="1"/>
        <v>3138</v>
      </c>
      <c r="L28">
        <f t="shared" si="2"/>
        <v>2196.6</v>
      </c>
      <c r="O28" s="5" t="s">
        <v>37</v>
      </c>
    </row>
    <row r="29" spans="3:15" ht="12.75">
      <c r="C29">
        <v>145</v>
      </c>
      <c r="D29">
        <f t="shared" si="5"/>
        <v>145</v>
      </c>
      <c r="E29" s="1"/>
      <c r="G29" s="2">
        <f t="shared" si="4"/>
        <v>0</v>
      </c>
      <c r="H29" s="12">
        <f t="shared" si="0"/>
        <v>145</v>
      </c>
      <c r="J29">
        <v>304</v>
      </c>
      <c r="K29">
        <f t="shared" si="1"/>
        <v>3442</v>
      </c>
      <c r="L29">
        <f t="shared" si="2"/>
        <v>2409.3999999999996</v>
      </c>
      <c r="O29" s="3" t="s">
        <v>38</v>
      </c>
    </row>
    <row r="30" spans="1:15" ht="39">
      <c r="A30" s="1">
        <v>0.6340277777777777</v>
      </c>
      <c r="B30" s="3" t="s">
        <v>39</v>
      </c>
      <c r="C30">
        <v>137</v>
      </c>
      <c r="D30">
        <f t="shared" si="5"/>
        <v>137</v>
      </c>
      <c r="E30" s="1">
        <f t="shared" si="3"/>
        <v>0.1166666666666667</v>
      </c>
      <c r="F30" s="2">
        <f>168/60</f>
        <v>2.8</v>
      </c>
      <c r="G30" s="2">
        <f t="shared" si="4"/>
        <v>12.84705882352941</v>
      </c>
      <c r="H30" s="12">
        <f t="shared" si="0"/>
        <v>124.15294117647059</v>
      </c>
      <c r="I30">
        <v>25.4</v>
      </c>
      <c r="J30">
        <v>289</v>
      </c>
      <c r="K30">
        <f t="shared" si="1"/>
        <v>3731</v>
      </c>
      <c r="L30">
        <f t="shared" si="2"/>
        <v>2611.7</v>
      </c>
      <c r="O30" s="3" t="s">
        <v>40</v>
      </c>
    </row>
    <row r="31" spans="1:12" ht="12.75">
      <c r="A31" s="1">
        <v>0.675</v>
      </c>
      <c r="B31" s="3" t="s">
        <v>41</v>
      </c>
      <c r="C31">
        <v>136</v>
      </c>
      <c r="D31">
        <f t="shared" si="5"/>
        <v>136</v>
      </c>
      <c r="E31" s="1">
        <f t="shared" si="3"/>
        <v>0.157638888888889</v>
      </c>
      <c r="F31" s="2">
        <f>227/60</f>
        <v>3.783333333333333</v>
      </c>
      <c r="G31" s="2">
        <f t="shared" si="4"/>
        <v>17.35882352941176</v>
      </c>
      <c r="H31" s="12">
        <f t="shared" si="0"/>
        <v>118.64117647058823</v>
      </c>
      <c r="K31">
        <f t="shared" si="1"/>
        <v>3731</v>
      </c>
      <c r="L31">
        <f t="shared" si="2"/>
        <v>2611.7</v>
      </c>
    </row>
    <row r="32" spans="1:8" ht="12.75">
      <c r="A32" s="1">
        <v>0.6951388888888889</v>
      </c>
      <c r="B32" s="3" t="s">
        <v>42</v>
      </c>
      <c r="C32">
        <v>53</v>
      </c>
      <c r="D32">
        <f t="shared" si="5"/>
        <v>53</v>
      </c>
      <c r="E32" s="1">
        <f t="shared" si="3"/>
        <v>0.1777777777777778</v>
      </c>
      <c r="F32" s="2">
        <f>256/60</f>
        <v>4.266666666666667</v>
      </c>
      <c r="G32" s="2">
        <f t="shared" si="4"/>
        <v>19.576470588235292</v>
      </c>
      <c r="H32" s="12">
        <f t="shared" si="0"/>
        <v>33.423529411764704</v>
      </c>
    </row>
    <row r="34" spans="1:4" ht="12.75">
      <c r="A34" s="1">
        <f>A32-A14</f>
        <v>0.1777777777777778</v>
      </c>
      <c r="B34" s="3" t="s">
        <v>56</v>
      </c>
      <c r="D34">
        <f>D32-D14</f>
        <v>19.5</v>
      </c>
    </row>
    <row r="35" spans="1:5" ht="12.75">
      <c r="A35" s="2">
        <v>4.25</v>
      </c>
      <c r="B35" s="3" t="s">
        <v>58</v>
      </c>
      <c r="D35" s="2">
        <f>D34/A35</f>
        <v>4.588235294117647</v>
      </c>
      <c r="E35" s="2"/>
    </row>
  </sheetData>
  <printOptions/>
  <pageMargins left="0.4" right="0.4" top="0.4" bottom="0.4" header="0" footer="0"/>
  <pageSetup fitToHeight="1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Oasis Diseño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Ludwig</dc:creator>
  <cp:keywords/>
  <dc:description/>
  <cp:lastModifiedBy>Art</cp:lastModifiedBy>
  <cp:lastPrinted>2005-03-18T15:16:22Z</cp:lastPrinted>
  <dcterms:created xsi:type="dcterms:W3CDTF">2004-01-16T15:19:24Z</dcterms:created>
  <dcterms:modified xsi:type="dcterms:W3CDTF">2008-07-01T08:24:01Z</dcterms:modified>
  <cp:category/>
  <cp:version/>
  <cp:contentType/>
  <cp:contentStatus/>
</cp:coreProperties>
</file>