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80" yWindow="65496" windowWidth="24920" windowHeight="17080" tabRatio="825" activeTab="1"/>
  </bookViews>
  <sheets>
    <sheet name="Field Data Entry Sheet" sheetId="1" r:id="rId1"/>
    <sheet name="Computer Data Entry Sheet" sheetId="2" r:id="rId2"/>
    <sheet name="ColiformStandardsConversions" sheetId="3" r:id="rId3"/>
    <sheet name="EG-MexicoBeach" sheetId="4" r:id="rId4"/>
    <sheet name="EG-MexicanMountains" sheetId="5" r:id="rId5"/>
    <sheet name="EG-Santa Barbara" sheetId="6" r:id="rId6"/>
    <sheet name="EG-ColiformCalcs" sheetId="7" r:id="rId7"/>
  </sheets>
  <definedNames>
    <definedName name="_xlnm.Print_Area" localSheetId="2">'ColiformStandardsConversions'!$A$1:$H$34</definedName>
    <definedName name="_xlnm.Print_Area" localSheetId="1">'Computer Data Entry Sheet'!$A$8:$AA$36</definedName>
    <definedName name="_xlnm.Print_Area" localSheetId="3">'EG-MexicoBeach'!$A$1:$W$174</definedName>
    <definedName name="_xlnm.Print_Area" localSheetId="0">'Field Data Entry Sheet'!$A$1:$O$45</definedName>
  </definedNames>
  <calcPr fullCalcOnLoad="1"/>
</workbook>
</file>

<file path=xl/sharedStrings.xml><?xml version="1.0" encoding="utf-8"?>
<sst xmlns="http://schemas.openxmlformats.org/spreadsheetml/2006/main" count="1559" uniqueCount="644">
  <si>
    <t>u</t>
  </si>
  <si>
    <t>Cost of project in dollars</t>
  </si>
  <si>
    <t>v</t>
  </si>
  <si>
    <t>Lifespan in years</t>
  </si>
  <si>
    <t>w</t>
  </si>
  <si>
    <t>Maximum grams of feces kept out of the lagoon in thirty years h*365*30</t>
  </si>
  <si>
    <t>x</t>
  </si>
  <si>
    <t>Dollars per gram u/w</t>
  </si>
  <si>
    <t>Rincon Point Sewer Calculations Summary</t>
  </si>
  <si>
    <t>Rincon Point Sewer Calculations—Detail</t>
  </si>
  <si>
    <t>This stuff looks super nasty; I washed my legs after.</t>
  </si>
  <si>
    <t>M32</t>
  </si>
  <si>
    <t>River-Second flush, minus sediment</t>
  </si>
  <si>
    <t>Same as M31 except allowed to settle for one hour.</t>
  </si>
  <si>
    <t>Beaches</t>
  </si>
  <si>
    <t>M10</t>
  </si>
  <si>
    <r>
      <t xml:space="preserve">units </t>
    </r>
    <r>
      <rPr>
        <i/>
        <sz val="9"/>
        <rFont val="Geneva"/>
        <family val="0"/>
      </rPr>
      <t>(under-</t>
    </r>
  </si>
  <si>
    <t>Unit derivation notes for the scientifically inclined:</t>
  </si>
  <si>
    <t>Conversions to new novice user-friendly units</t>
  </si>
  <si>
    <t xml:space="preserve">by 30% or more. Some authorities put the number of fecal coliforms in 100 ml of pure human feces at 3,000,000,000, for an overall error of a factor of three in the conversion. </t>
  </si>
  <si>
    <t>at the outlet.  Looked and felt clean, though I don't know if I'd drink it with enthusiasm.</t>
  </si>
  <si>
    <t>In found bottle, well-rinsed with H202.  Also put h2o2 on pad in MF unit.</t>
  </si>
  <si>
    <t>pressure</t>
  </si>
  <si>
    <t>de-gassed?</t>
  </si>
  <si>
    <t>Time plated</t>
  </si>
  <si>
    <t xml:space="preserve">Incubator temp. </t>
  </si>
  <si>
    <t>Count date</t>
  </si>
  <si>
    <t xml:space="preserve">Count time </t>
  </si>
  <si>
    <t>P/A results</t>
  </si>
  <si>
    <t>Temp °C</t>
  </si>
  <si>
    <t>50 paces from estuary inlet.  This beach had 1.5 m waves, looked and felt much dirtier than others.</t>
  </si>
  <si>
    <t>?a</t>
  </si>
  <si>
    <t xml:space="preserve">The water was turbid with organic debris and fine black sand.  Numerous palapas directly on the beach, </t>
  </si>
  <si>
    <t>fishing boats, dead fish, vultures all around.  I didn't particulary want to get into the water, but when my daughter did I got into it and enjoyed it.</t>
  </si>
  <si>
    <t>M13</t>
  </si>
  <si>
    <t>Beach-Estuary</t>
  </si>
  <si>
    <t>120min</t>
  </si>
  <si>
    <t>Standards, unit conversions, and examples of Fecal Coliform levels in water</t>
  </si>
  <si>
    <t>Yuck!--raw sewage is like 500 turds in a swimming pool!</t>
  </si>
  <si>
    <t>1 turd=10,000 buttwipes=1000g feces= 2.2 pounds feces</t>
  </si>
  <si>
    <t>Wow…it's safe to swim in natural waters containing the equivalent of 200 buttwipes per swimming pool?--</t>
  </si>
  <si>
    <t>mg/ 1000l</t>
  </si>
  <si>
    <t>Liters pers shower; ten minutes at 10 l a minute</t>
  </si>
  <si>
    <t>mg/ shower</t>
  </si>
  <si>
    <t xml:space="preserve">grams/ shower; </t>
  </si>
  <si>
    <t>amount of human fecal matter in lagoon (mg) (f*g)</t>
  </si>
  <si>
    <t>amount of human fecal matter in lagoon in grams (g/1000)</t>
  </si>
  <si>
    <t>big colony count only</t>
  </si>
  <si>
    <t>EXAMPLE: Santa Barbara coliform test log</t>
  </si>
  <si>
    <t>EXAMPLE: General and Fecal coliforms at mountain community in Mexico</t>
  </si>
  <si>
    <t>Ineffective wooden lid.  I'd hesitate to drink it unless it were regularly bailed out and cleaned, or remade more protected from runoff. I'd drank a small amount.</t>
  </si>
  <si>
    <t>Project cost in dollars per gram of feces removed</t>
  </si>
  <si>
    <t>$/oz</t>
  </si>
  <si>
    <t>Number of years of maximum septic tank contamination equalled by one day of 100% raw sewage flow</t>
  </si>
  <si>
    <t>Number of days of maximum septic tank contamination equalled by one day of 100% raw sewage flow</t>
  </si>
  <si>
    <t>Approximate number of days one person's bowel movement could comtaminate the lagoon to this level</t>
  </si>
  <si>
    <t>psi/ft</t>
  </si>
  <si>
    <t>turb</t>
  </si>
  <si>
    <t>idity</t>
  </si>
  <si>
    <t>gpm</t>
  </si>
  <si>
    <t>°f</t>
  </si>
  <si>
    <t>Hard</t>
  </si>
  <si>
    <t>ness</t>
  </si>
  <si>
    <t>Fecal</t>
  </si>
  <si>
    <t xml:space="preserve">Enter your guesses in upper boxes, </t>
  </si>
  <si>
    <t>measurements in lower boxes</t>
  </si>
  <si>
    <r>
      <t>Water Testing Integrated Entry Sheet</t>
    </r>
    <r>
      <rPr>
        <b/>
        <sz val="4"/>
        <rFont val="Geneva"/>
        <family val="0"/>
      </rPr>
      <t xml:space="preserve"> v. 3.0 july 3 2007</t>
    </r>
  </si>
  <si>
    <t>Number of days of maximum septic tank contamination equalled by one day of 100% raw sewage flow (l/h)</t>
  </si>
  <si>
    <t>t</t>
  </si>
  <si>
    <t>Number of years of maximum septic tank contamination equalled by one day of 100% raw sewage flow (l/h)</t>
  </si>
  <si>
    <t>Approximate conversion factor from fecal coliform mpn/100ml to parts per billion of feces (see assumptions below)</t>
  </si>
  <si>
    <t>assumed:10 million coliforms per gram of wet feces (dog=23 million, human 13 million...)</t>
  </si>
  <si>
    <t>assumed: 1000g feces/person/day (one source gave 1113g as the average daily production of feces)</t>
  </si>
  <si>
    <t>Average concentration of fecal matter of human origin in ppb (same as mg/m3) (c*d))</t>
  </si>
  <si>
    <t>gal</t>
  </si>
  <si>
    <t>Approximate volume of lagoon in m3. It was approximately 60m long, 4.5 m wide and .5 m deep, average at the time of the study</t>
  </si>
  <si>
    <t>g</t>
  </si>
  <si>
    <t>Used for irrigation; looked great for that.  Used 3 drops. 8 drops=.25 ml. 2ml sediment (sand) on bottom of sample container.</t>
  </si>
  <si>
    <t>River</t>
  </si>
  <si>
    <t>M15</t>
  </si>
  <si>
    <t>River-First flash flood</t>
  </si>
  <si>
    <t>45 minutes after first front of water passed (unnoticed in dark).  River went from dry bed to over 30 m wide</t>
  </si>
  <si>
    <t xml:space="preserve"> and average 25 cm deep.  The river does not normally come down until october.  This first flush cleared seven dry</t>
  </si>
  <si>
    <t>Adj. false pos on conf.</t>
  </si>
  <si>
    <t>??</t>
  </si>
  <si>
    <t>M17</t>
  </si>
  <si>
    <t>Spring-Pipe from El Chorrito at Emilio's Pila</t>
  </si>
  <si>
    <t>15 min</t>
  </si>
  <si>
    <t>Bottled Water</t>
  </si>
  <si>
    <t>M30</t>
  </si>
  <si>
    <t>Bottled water-brand new</t>
  </si>
  <si>
    <t>1min</t>
  </si>
  <si>
    <t>Used careful sterile technique, except the same white pad reused from beginning.</t>
  </si>
  <si>
    <t>j</t>
  </si>
  <si>
    <t>This is what we and half the villagers were drinking. (the other half drink spring water).</t>
  </si>
  <si>
    <t>refrig 12:00-15:00</t>
  </si>
  <si>
    <t>k</t>
  </si>
  <si>
    <t>M3</t>
  </si>
  <si>
    <t>Bottled water garafon</t>
  </si>
  <si>
    <t>opened 20 hrs w/ 1cm2 slit in plastic cap</t>
  </si>
  <si>
    <t>B±%</t>
  </si>
  <si>
    <t>From bottling plant in Tecoman which supplies whole villiage</t>
  </si>
  <si>
    <t>Felt fine for drinking.  With continual refilling w/o cleaning, small bottles would develop a "live" taste</t>
  </si>
  <si>
    <t>Notes</t>
  </si>
  <si>
    <t>Next time</t>
  </si>
  <si>
    <t>for rain samples, note rain intensity.</t>
  </si>
  <si>
    <t>Funky count-agar folded over while evacuating lab 1</t>
  </si>
  <si>
    <t>early count</t>
  </si>
  <si>
    <t>lots of teeny white colonies</t>
  </si>
  <si>
    <t xml:space="preserve">k </t>
  </si>
  <si>
    <t>these colonies light orange in color!</t>
  </si>
  <si>
    <t>Taken in 1 m deep water.  This beach is normally calm enough for distance swimming</t>
  </si>
  <si>
    <t>but had 2 m waves this day.  Felt and looked clean but not as clean as nude beach.</t>
  </si>
  <si>
    <t>M12</t>
  </si>
  <si>
    <t>Beach-Long beach</t>
  </si>
  <si>
    <t>90min</t>
  </si>
  <si>
    <t>water.  No rain 36 hours, light rain just starting but no runoff yet.</t>
  </si>
  <si>
    <t>I felt no hesitation stepping in this water or washing hands, but would hate to drink it.</t>
  </si>
  <si>
    <t>Springs-waters originating at El Chorrito, after moderate rain</t>
  </si>
  <si>
    <t>M21</t>
  </si>
  <si>
    <t>Spring-Old springbox</t>
  </si>
  <si>
    <t>30min</t>
  </si>
  <si>
    <t>5 hrs after finish of about 3 cm rain.</t>
  </si>
  <si>
    <t>M22</t>
  </si>
  <si>
    <t>Spring-New horizontal well</t>
  </si>
  <si>
    <t>M23</t>
  </si>
  <si>
    <t>Spring-Community storage tank</t>
  </si>
  <si>
    <t>including all runoff from 2 hr rain</t>
  </si>
  <si>
    <t>Springs-waters originating at El Chorrito, after heavy rain</t>
  </si>
  <si>
    <t>M25</t>
  </si>
  <si>
    <t>Spring-Old springbox during heavy rain</t>
  </si>
  <si>
    <t>During heavy rain (2-3 cm/hr) after about 20 cm of rain overnight.</t>
  </si>
  <si>
    <t>a, b</t>
  </si>
  <si>
    <t xml:space="preserve">Rain, end of B's copper downspout </t>
  </si>
  <si>
    <t>Cascada-Tinaco East to B's hot kitchen tap</t>
  </si>
  <si>
    <t>Cascada-Tinaco East to B's kitchen tap (cold)</t>
  </si>
  <si>
    <t>EXAMPLE: Indigenous community in Mexico</t>
  </si>
  <si>
    <t>After first 3 cm rain in two weeks; the second flush of 7 months of accumulated pig feces, greywater...Big brown puddle</t>
  </si>
  <si>
    <t>Number of houses (from study)</t>
  </si>
  <si>
    <t>Average number of people per house (guess)</t>
  </si>
  <si>
    <t>Daily feces production per person, grams (one source gave 1113g as the average daily production of feces)</t>
  </si>
  <si>
    <t>kk</t>
  </si>
  <si>
    <t>Percentage of septic tank effluent which are closer to the lagoon than the ocean (guess)</t>
  </si>
  <si>
    <t>Grams feces introduced into septic tanks near the lagoon per day (i*j*k*kk)</t>
  </si>
  <si>
    <t>Assumption:  the lagoon water is changed each day by flow (this is highly variable)</t>
  </si>
  <si>
    <t>m</t>
  </si>
  <si>
    <t>Human feces in the lagoon as a percentage of human feces introduced to tanks per day (h/l)</t>
  </si>
  <si>
    <t>Minimum percentage effectiveness of septic tanks for preventing contaminated water from going into the lagoon, assuming 100% of human feces in the lagoon ARE from septic tanks</t>
  </si>
  <si>
    <t>o</t>
  </si>
  <si>
    <t>Postulated effectiveness of septic tanks if flow is reduced 80% (n *1/90%)</t>
  </si>
  <si>
    <t>p</t>
  </si>
  <si>
    <t>q</t>
  </si>
  <si>
    <t>s</t>
  </si>
  <si>
    <t>Percent of (a) which is human, based on matches from study.  It was not clear if this extrapolates, but it seems like a reasonable number.</t>
  </si>
  <si>
    <t>Average concentration of fecal coliforms of human origin mpn/100ml  (a*b)</t>
  </si>
  <si>
    <t>First flush puddle of urban runoff in center of Mexican village</t>
  </si>
  <si>
    <t>The numbers were jiggled so the alternate units were even orders of magnitude.  In some cases the number used was close to the middle of the range, in others it was off</t>
  </si>
  <si>
    <t>1 large swimming pool = 1000 bathtubs=100,000 one liter bottles</t>
  </si>
  <si>
    <t>= 26,600 gallons</t>
  </si>
  <si>
    <t xml:space="preserve">Oh, I see; that's only 0.002 buttwipes  per bottle of water. If a buttwipe is 0.1 grams and you sip a milliliter of water while swimming, that's a ten millionth of a gram of poop--not so bad. </t>
  </si>
  <si>
    <t>Does this mean these alternative units are suspect? Yes. However, if you compare this to the amount of imprecision built into the use of mammalian fecal coliform bacteria as an indicator</t>
  </si>
  <si>
    <t xml:space="preserve">of the chance of infection in humans (the thing we actually care about), it is of little consequence. </t>
  </si>
  <si>
    <t>River-Second flush</t>
  </si>
  <si>
    <t>Looked like melted chocolate, just like first flush.  1mm visibility.  Lots of ss.</t>
  </si>
  <si>
    <t xml:space="preserve"> season months worth of human and animal feces in a swath a few dozen meters wide by a few dozen km long. </t>
  </si>
  <si>
    <t>M31</t>
  </si>
  <si>
    <t xml:space="preserve">Water looked crystal clear, but unrestricted access by grazing animals, etc. made me feel like </t>
  </si>
  <si>
    <t>washing dishes was as close as I'd ever want to get to drinking this water.</t>
  </si>
  <si>
    <t>M35</t>
  </si>
  <si>
    <t>Well, pit-Freshly re-dug community drinking &amp; cooking</t>
  </si>
  <si>
    <t>Beach-Nude beach</t>
  </si>
  <si>
    <t xml:space="preserve">Taken in 1 m deep water in a state of extreme wave agitation (3 m closed out shorebreaks); water was turbid, </t>
  </si>
  <si>
    <t xml:space="preserve">and depth ranged from minus 0.5 m to 1 m in this spot every minute.  The whole beach felt </t>
  </si>
  <si>
    <t>very clean to me, and seemed to be upcurrent of the contamination from Mauruata.  I didn't worry about</t>
  </si>
  <si>
    <t xml:space="preserve"> drinking little bits or carrying it around in my ears.  No trash, little organic debris on this beach.</t>
  </si>
  <si>
    <t>M11</t>
  </si>
  <si>
    <t>Beach-Middle beach</t>
  </si>
  <si>
    <t>30 min</t>
  </si>
  <si>
    <t>M6</t>
  </si>
  <si>
    <t>Spring fed creek outside fence</t>
  </si>
  <si>
    <t>45min r</t>
  </si>
  <si>
    <t>19;00</t>
  </si>
  <si>
    <t>Taken from flow just before papaya farm diversion pool.  Crystal clear, but animal feces visible on sides and in water.</t>
  </si>
  <si>
    <t>e</t>
  </si>
  <si>
    <t>to collecting crud falling from hillside, algae growth. Algae, rocks, sand removed by hand every few days</t>
  </si>
  <si>
    <t>as best as possible.  I was leery of this water for fear it was acutally creek water seeping through a crack from just a few feet away, but it seems like a very clean spring, if cleaned regularly.</t>
  </si>
  <si>
    <t>SB21</t>
  </si>
  <si>
    <t xml:space="preserve">About 4 m from chocolate river, 3 m from old well, which, when the groundwater level rose, filled with light brown foamy water. </t>
  </si>
  <si>
    <t>refrig. 7/27 20:00</t>
  </si>
  <si>
    <t>The water looked clear and was being collected for drinking (after boiling, they said) by several villagers.</t>
  </si>
  <si>
    <t>I felt very leery of this water due proximity to the river; people waded through, then stood with dripping legs right by the 2 gal galvanized bottomless bucket which was the water container.</t>
  </si>
  <si>
    <t>l</t>
  </si>
  <si>
    <t>Wells, corrugated steel lined</t>
  </si>
  <si>
    <t>M2</t>
  </si>
  <si>
    <t>Well-water from Nati's well</t>
  </si>
  <si>
    <t>19 hrs</t>
  </si>
  <si>
    <t>a,b, d</t>
  </si>
  <si>
    <t>at hose stream at laundry pila. Used for laundry, bathing, toilet handwash, some dishwash.</t>
  </si>
  <si>
    <t>72°</t>
  </si>
  <si>
    <t xml:space="preserve"> +0-1</t>
  </si>
  <si>
    <t>Didn't look that great to me; I'd definitely prefer my dishes to be dry first, though sometimes they weren't</t>
  </si>
  <si>
    <t>Approximate number of tightly rolled disposal diapers required to contaminate entire lagoon to this level</t>
  </si>
  <si>
    <t>Postulated effectiveness of septic tanks if flow is reduced 80%</t>
  </si>
  <si>
    <t>Minimum percentage effectiveness of septic tanks, assuming 100% of human feces in the lagoon ARE from septic tanks</t>
  </si>
  <si>
    <t>Grams feces introduced into septic tanks near the lagoon per day</t>
  </si>
  <si>
    <t>lbs</t>
  </si>
  <si>
    <t>amount of human fecal matter in lagoon in grams</t>
  </si>
  <si>
    <t>oz</t>
  </si>
  <si>
    <t>Average Lagoon fecal coliform concentrations for all dates, mpn/100ml</t>
  </si>
  <si>
    <t>Average Lagoon fecal coliform concentrations by date, mpn/100ml (from lower Rincon Creek watershed study by SB Co. Health and Heal the Ocean)</t>
  </si>
  <si>
    <t>Average Lagoon fecal coliform concentrations for all dates, mpn/100ml (calculated from data above)</t>
  </si>
  <si>
    <t xml:space="preserve">How can the California department of health services maintain a straight face while claiming there are 400 buttwipes per bathtub of greywater (four grams of feces)!? </t>
  </si>
  <si>
    <t>Dark chocolate brown, visibility less than 1 mm.  Maybe it was our imagination, but our legs tingled after fording.</t>
  </si>
  <si>
    <t>Tingly hot legs after numerous crossings, though maybe psychosomatic.</t>
  </si>
  <si>
    <t>About 1.5-2x normal flow. appeared clear.  No evidence of runoff entering, however runoff clearly ran over the top in quantity.</t>
  </si>
  <si>
    <t>I'd be real nervous about drinking this due to near certainty of some surface runoff entering., lots of animals just outside fence 10 m uphill.</t>
  </si>
  <si>
    <t>M26</t>
  </si>
  <si>
    <t>Spring-New horizontal well during heavy rain</t>
  </si>
  <si>
    <t>Same as m25 except no surface runoff in vicinity, flow at least double.  Water clear.</t>
  </si>
  <si>
    <t>b,</t>
  </si>
  <si>
    <t>±10%</t>
  </si>
  <si>
    <t>There was plywood over back access hole.</t>
  </si>
  <si>
    <t>No runoff in natural channel above.  Small watershed? Agar folded in about 10% of area.</t>
  </si>
  <si>
    <t>Greywaters</t>
  </si>
  <si>
    <t>M5</t>
  </si>
  <si>
    <t>Greywater-Nati's kitchen, Laundry outlet</t>
  </si>
  <si>
    <t>in mid trench in old greywater slimepit. Cloudy grey, mildly anaerobic, green filimentacious algae,</t>
  </si>
  <si>
    <t>disturbed soil in newly fenced area formerly frequented by grazing animals. Lid still had not been placed</t>
  </si>
  <si>
    <t xml:space="preserve"> in rear.  Has been through 1 heavy rain this season.  I'd drink the water with confidence in the dry season, take it off line in the wet season.</t>
  </si>
  <si>
    <t>M18</t>
  </si>
  <si>
    <t>Springs-Storage tank at crossing</t>
  </si>
  <si>
    <t>1 hr</t>
  </si>
  <si>
    <t>Tank had just drained, and this sample was from incoming water which crossed the floor and pooled</t>
  </si>
  <si>
    <t>False +</t>
  </si>
  <si>
    <t>First waterfall 7/24, this was the last falling water NOT diverted.</t>
  </si>
  <si>
    <t>±30%</t>
  </si>
  <si>
    <t>H13</t>
  </si>
  <si>
    <t>Cascada-slow</t>
  </si>
  <si>
    <t>20 lpm?</t>
  </si>
  <si>
    <t>H14</t>
  </si>
  <si>
    <t>Cascada-fast</t>
  </si>
  <si>
    <t>200 lpm? soon after downpour</t>
  </si>
  <si>
    <t>Wetland (blackwater treatment)</t>
  </si>
  <si>
    <t>H10</t>
  </si>
  <si>
    <t>i</t>
  </si>
  <si>
    <t xml:space="preserve">Last dribbles from hose; they'd just shut valve at the big pila, and had just filled the </t>
  </si>
  <si>
    <t>pila, so this is probably about as well-cleaned as the pipe gets.</t>
  </si>
  <si>
    <t>This water felt clean, though not for drinking.  All bacteria in middle 1/2 of radius of plate-why?</t>
  </si>
  <si>
    <t xml:space="preserve"> +0-3</t>
  </si>
  <si>
    <t xml:space="preserve">Crack in rock weeping 4 lpm± cool, clear water into 4 cm deep by 30 cm x 10 cm pool.  Subject </t>
  </si>
  <si>
    <t>±%</t>
  </si>
  <si>
    <t>Apparently settling purifies water, even with added contamination of swimming?</t>
  </si>
  <si>
    <t>SB23</t>
  </si>
  <si>
    <t>Red</t>
  </si>
  <si>
    <t>Suspect datum or result</t>
  </si>
  <si>
    <t>Italic</t>
  </si>
  <si>
    <t>Guesstimate</t>
  </si>
  <si>
    <t>Scratched turbidity sample bottle</t>
  </si>
  <si>
    <t>B</t>
  </si>
  <si>
    <t>Hard to draw line between colonies of too small size or too light pink color</t>
  </si>
  <si>
    <t>C</t>
  </si>
  <si>
    <t>Coliform test</t>
  </si>
  <si>
    <t>T</t>
  </si>
  <si>
    <t>Turbidity test</t>
  </si>
  <si>
    <t>Presence  Absence test (with MUG)</t>
  </si>
  <si>
    <t>Multipliers</t>
  </si>
  <si>
    <t>Constructed wetland inlet</t>
  </si>
  <si>
    <t xml:space="preserve">against wall near inlet, water 20 cm down, sample from 25 cm, </t>
  </si>
  <si>
    <t>±1</t>
  </si>
  <si>
    <t>Cloudy, no odor</t>
  </si>
  <si>
    <t>H9</t>
  </si>
  <si>
    <t>Constructed wetland outlet</t>
  </si>
  <si>
    <t>against wall near outlet, water 20 cm down, sample from surface</t>
  </si>
  <si>
    <t>Looked slightly cloudy, no odor</t>
  </si>
  <si>
    <t>Octotitlan springs-water supply for nearby village</t>
  </si>
  <si>
    <t>H15</t>
  </si>
  <si>
    <t>Chipuilote-spring</t>
  </si>
  <si>
    <t>Drinking water spring-fed pool of Ocotitlan</t>
  </si>
  <si>
    <t>Just before afternoon rain</t>
  </si>
  <si>
    <t>H16</t>
  </si>
  <si>
    <t>Chipuilote-seasonal creek</t>
  </si>
  <si>
    <t>Across from last palapa, in 50 cm water.  Visibility 30 cm.  Looked and felt dirty, especially if you thought</t>
  </si>
  <si>
    <t xml:space="preserve"> about the area it drains (the toilet bushes of town)</t>
  </si>
  <si>
    <t>M34</t>
  </si>
  <si>
    <t>Beach-Nude Beach after day of heavy runoff</t>
  </si>
  <si>
    <t>Light brown colored band of runoff-mixed salt water clearly visible along entire coast.</t>
  </si>
  <si>
    <t>This beach felt less clean, but still way cleaner than the long beach, which seemed to be downcurrent from the river.</t>
  </si>
  <si>
    <t>Not so much land debris on beach.  We froliced in this water for at least 3 hours in the rain.</t>
  </si>
  <si>
    <t>buttwipes per shower</t>
  </si>
  <si>
    <t>Level in bath water according to CA Dept Health services study</t>
  </si>
  <si>
    <t>The Arizona Water Conservation Alliance found around 4000. At a pretty slimy shower stall in Mexico I measured 2000. I guess the users were more careful?</t>
  </si>
  <si>
    <t>Typical greywater readings from Arizona greywater study</t>
  </si>
  <si>
    <t>Perhaps their test subjects must have an unconventional way of using a bathtub.</t>
  </si>
  <si>
    <t>at Nati's.  This poorly constructed shower has stagnant pools inside, which felt like a breeding ground and also smelled a bit dank.</t>
  </si>
  <si>
    <t>Well-from pila of Don Anarato's</t>
  </si>
  <si>
    <t>Bucket w/ rope lost in bottom.  Electric pump, crud in well.</t>
  </si>
  <si>
    <t>Used continually for dishwashing, laundry, bathing.  Pila full, clear.</t>
  </si>
  <si>
    <t>M16</t>
  </si>
  <si>
    <t>Well-Emilio's house</t>
  </si>
  <si>
    <t>From bucket on rope &amp; roller; they said it was dirty, but it didn't look too bad.</t>
  </si>
  <si>
    <t xml:space="preserve">This is one of the better made and sealed wells.  They have been using it only when water is not </t>
  </si>
  <si>
    <t>coming down from the spring. The water did feel less clean than from the pipe; I definitely wouldn't like to drink it.</t>
  </si>
  <si>
    <t>Springs-waters originating at El Chorrito, before rains</t>
  </si>
  <si>
    <t>M7</t>
  </si>
  <si>
    <t>Spring-Neighbor's hand-cut depression</t>
  </si>
  <si>
    <t>45r</t>
  </si>
  <si>
    <t>Sample taken from middle 5 cm below surface.  Sides damp w/ first 20 min light rain, no runoff.</t>
  </si>
  <si>
    <t xml:space="preserve">Water crystal clear; felt good but highly subject to catching surface runoff and debris falling down slope. </t>
  </si>
  <si>
    <t>M8</t>
  </si>
  <si>
    <t>strong anaerobic smell when pigs wallow.   This water looked pretty evil. I would step in it only under duress.</t>
  </si>
  <si>
    <t>M33</t>
  </si>
  <si>
    <t>Greywater from shower stall</t>
  </si>
  <si>
    <t>For greywater it looked pretty good-pipe is only 30 cm from stall to mulch basin.</t>
  </si>
  <si>
    <t xml:space="preserve">Fenced pit hand dug 1.5 m well with bottomless 2 gal galv bucket In regular use; water preferred by villagers for cooking, hot drinks, </t>
  </si>
  <si>
    <t>and drinking, supposedly after boiling.  Crystal clear. Accidentally kicked in 0.5 g sand before last ML water.</t>
  </si>
  <si>
    <t>Upriver from palapas, Geometry (funnel channeling debris into water) funky but water crystal clear; I'd drink it if I had too.</t>
  </si>
  <si>
    <t>M14</t>
  </si>
  <si>
    <t>Well, pit-communal laundry/ dish pit in river bed</t>
  </si>
  <si>
    <t>20 min</t>
  </si>
  <si>
    <t>Location, exact location, weather</t>
  </si>
  <si>
    <t>Enterobacteriaceae</t>
  </si>
  <si>
    <t>Ent/</t>
  </si>
  <si>
    <t>turbidity, color, odor, context, uses</t>
  </si>
  <si>
    <t>Intuitive sense</t>
  </si>
  <si>
    <t>Date</t>
  </si>
  <si>
    <t>5&amp;6</t>
  </si>
  <si>
    <t>SB20</t>
  </si>
  <si>
    <t>72hr r</t>
  </si>
  <si>
    <t>Only four big size pinks</t>
  </si>
  <si>
    <t>Taken from 5 cm below surface. Same comment as SB 21, but I'd be more concerned as this is downstream.</t>
  </si>
  <si>
    <t xml:space="preserve">Sediment was stirred up to the point of 4 m visibility, but settled again an hour before sample, </t>
  </si>
  <si>
    <t>when 16 people (8 kids) got out of swimming hole.</t>
  </si>
  <si>
    <t>173 note 1/28/2002  5:26 am opened spring line drain</t>
  </si>
  <si>
    <t>T/C Same as  174 but less flow - C too numerous to count</t>
  </si>
  <si>
    <t>174 note</t>
  </si>
  <si>
    <t>T/C Same as  174 but less flow, flow suddenly stable</t>
  </si>
  <si>
    <t>175note</t>
  </si>
  <si>
    <t>P/A no MUG;  overflow starte between 16:00 and 18:00</t>
  </si>
  <si>
    <t>Examples:</t>
  </si>
  <si>
    <t>Spring line drain</t>
  </si>
  <si>
    <t>T/C Water stored in pipe, brown, presumed from a few hours of runoff yesterday, + dislodged crud from rapid pipe flush. A few 1mm± chunks of rust visible, most material is fine.</t>
  </si>
  <si>
    <t>y-time</t>
  </si>
  <si>
    <t>Water suddenly much clearer; presumed to be current flow from spring.</t>
  </si>
  <si>
    <t>Shut spring line drain.</t>
  </si>
  <si>
    <t>P/A</t>
  </si>
  <si>
    <t>Coliscan</t>
  </si>
  <si>
    <t>pres-</t>
  </si>
  <si>
    <t>Code</t>
  </si>
  <si>
    <t>Date &amp; time</t>
  </si>
  <si>
    <t>Exact location</t>
  </si>
  <si>
    <t>Conditions, appearance,</t>
  </si>
  <si>
    <t>Bottle</t>
  </si>
  <si>
    <t>sure</t>
  </si>
  <si>
    <t>NTU</t>
  </si>
  <si>
    <t>Time</t>
  </si>
  <si>
    <t>inc.</t>
  </si>
  <si>
    <t>mm/dd/yy hh:mm</t>
  </si>
  <si>
    <t xml:space="preserve"> </t>
  </si>
  <si>
    <t>odor, rainfall, etc</t>
  </si>
  <si>
    <t>Flow</t>
  </si>
  <si>
    <t>Temp</t>
  </si>
  <si>
    <t>mL</t>
  </si>
  <si>
    <t>plated</t>
  </si>
  <si>
    <t>temp</t>
  </si>
  <si>
    <t>General</t>
  </si>
  <si>
    <t>UW1</t>
  </si>
  <si>
    <t>Leaf-filled, surface-stagnant pool from which villiage</t>
  </si>
  <si>
    <t>cistern is filled by 2.5" hose about 1km long.  Lots of Chloro bottles, supposedly for laundry, they say.</t>
  </si>
  <si>
    <t>3:42am</t>
  </si>
  <si>
    <t>5 hrs</t>
  </si>
  <si>
    <t>h</t>
  </si>
  <si>
    <t>not such a great count</t>
  </si>
  <si>
    <t>Storage area roof, corrugated felt, 4:12 pitch, no branches above, first 10 min of first rain in several days?</t>
  </si>
  <si>
    <t>This water felt like it was getting clean, though not the roof not yet rinsed enough.  There is much less dust in the rainy season.</t>
  </si>
  <si>
    <t>This sample was put in the coliscan while there was still a piece of ice in it.  Agar folded over while evacuating first lab</t>
  </si>
  <si>
    <t>M28</t>
  </si>
  <si>
    <t>Rain-Emilio's Gutter</t>
  </si>
  <si>
    <t>20min</t>
  </si>
  <si>
    <t>After 20cm rain on cement tiles.  Was being collected in small bucket for dishwashing.</t>
  </si>
  <si>
    <t>±50%</t>
  </si>
  <si>
    <t>30 cm diameter, 25 cm deep hand cut well in solid rock, overflowing by springs through cracks in sides at approx. 5 lpm.</t>
  </si>
  <si>
    <t>±15%</t>
  </si>
  <si>
    <t>b</t>
  </si>
  <si>
    <t>SJC26</t>
  </si>
  <si>
    <t>SJC27</t>
  </si>
  <si>
    <t>SYR28</t>
  </si>
  <si>
    <t>White Rock middle of upper pool</t>
  </si>
  <si>
    <t>Used same dropper (rinsed) for all bottles</t>
  </si>
  <si>
    <t xml:space="preserve">Refrigerated from 9 am </t>
  </si>
  <si>
    <t>SYR29</t>
  </si>
  <si>
    <t>White Rock spring by lower pool</t>
  </si>
  <si>
    <t>SYR30</t>
  </si>
  <si>
    <t>It felt better than the laundry pila, worse than the community well.</t>
  </si>
  <si>
    <t>M20</t>
  </si>
  <si>
    <t>shellfish growing waters</t>
  </si>
  <si>
    <t>Full contact/swimming. Many bathtubs probably are out of compliance</t>
  </si>
  <si>
    <t>Partial contact/boating, same as for treated sewage discharge</t>
  </si>
  <si>
    <t>Sample measurements</t>
  </si>
  <si>
    <t>Typical level in chlorinated waters I've tested</t>
  </si>
  <si>
    <t>Looked sort of clean, not completely.  I'd would have drank a bit if pressed, as it was rinsed by a LOT of rain and has good pitch, low traffic. Considerable sediment visible on filter; cement roof particles?</t>
  </si>
  <si>
    <t>Touched back side of cotton with thumb by accident, but no extra colonies seemed to sprout in this area.</t>
  </si>
  <si>
    <t>M29</t>
  </si>
  <si>
    <t>Rain-Phone caseta roof</t>
  </si>
  <si>
    <t>10min</t>
  </si>
  <si>
    <t>Same time as M28. Cement slab roof.  Some junk stored on top. Ladder on side; probably occasional traffic for phone antenna.</t>
  </si>
  <si>
    <t xml:space="preserve">No particles. </t>
  </si>
  <si>
    <t>adj. for false positives on confirmation</t>
  </si>
  <si>
    <t>Spring-El Chorrito-Old springbox tap</t>
  </si>
  <si>
    <t>23 hrs</t>
  </si>
  <si>
    <t>1" tap a few feet from 6x5m funky concrete springbox, recently repaired and sealed as well as possible</t>
  </si>
  <si>
    <t>but still subject to surface water contamination.</t>
  </si>
  <si>
    <t>I'd been drinking the water with some confidence (but with some minor symptoms) after sealing and before rains.</t>
  </si>
  <si>
    <t>M9</t>
  </si>
  <si>
    <t>Spring-El Chorrito-New springbox</t>
  </si>
  <si>
    <t xml:space="preserve">Pool inside, immediately before outlet.  Freshly built 1 x 1 x 7 m horizontal well in swampy area, in newly </t>
  </si>
  <si>
    <t>2m visibility...I'd left this dirty but it had been filled a few times</t>
  </si>
  <si>
    <t>H6</t>
  </si>
  <si>
    <t>light straw colored</t>
  </si>
  <si>
    <t>H7</t>
  </si>
  <si>
    <t>7/4/1999 13:00 nothing to count</t>
  </si>
  <si>
    <t>H3</t>
  </si>
  <si>
    <t>Cascada-Man-made pool at bottom of waterfall</t>
  </si>
  <si>
    <t>1m deep h2o, mix of last week's rain, 50 cm vis, dark tea colored...</t>
  </si>
  <si>
    <t>20±%</t>
  </si>
  <si>
    <t>little mud, a fair bit of plant matter on bottom.</t>
  </si>
  <si>
    <t>H2</t>
  </si>
  <si>
    <t>Cascada-light flow</t>
  </si>
  <si>
    <t>&lt;10min</t>
  </si>
  <si>
    <t>These fecals unconfirmed</t>
  </si>
  <si>
    <t>Rain over oak canopy into steel bowl</t>
  </si>
  <si>
    <t>Rain in cistern from roof runoff</t>
  </si>
  <si>
    <t xml:space="preserve"> Cistern from hose</t>
  </si>
  <si>
    <t>Drinking rain</t>
  </si>
  <si>
    <t>B filtered in PUR filter</t>
  </si>
  <si>
    <t>tap water</t>
  </si>
  <si>
    <t>street runoff</t>
  </si>
  <si>
    <t>MC 38</t>
  </si>
  <si>
    <t>MC 39</t>
  </si>
  <si>
    <t>MC 40</t>
  </si>
  <si>
    <t>MC 41</t>
  </si>
  <si>
    <t>MC 33</t>
  </si>
  <si>
    <t>MC 34</t>
  </si>
  <si>
    <t>MC 35</t>
  </si>
  <si>
    <t>MC 36</t>
  </si>
  <si>
    <t>MC 37</t>
  </si>
  <si>
    <t>Codes</t>
  </si>
  <si>
    <t>169b</t>
  </si>
  <si>
    <t>Nearly full, nearly all last of last year's water,</t>
  </si>
  <si>
    <t>wind 0, humidity 95%, water crystal clear, probably no swimmers since last time Art went in three days ago.</t>
  </si>
  <si>
    <t>all all all allall allall allall allall allall allall all</t>
  </si>
  <si>
    <t>all</t>
  </si>
  <si>
    <t>turbidity turbidity turbidity</t>
  </si>
  <si>
    <t>turbidity turbidity turbidity turbidity turbidity tuturbidity turbidity turbidity turbidity turbidity turbidityrbidity</t>
  </si>
  <si>
    <t>turbi</t>
  </si>
  <si>
    <t xml:space="preserve">P/A P/A P/A P/A P/A P/A P/A P/A P/A P/A P/A P/A P/A P/A </t>
  </si>
  <si>
    <t xml:space="preserve">Coliscan Coliscan Coliscan </t>
  </si>
  <si>
    <t>Coli</t>
  </si>
  <si>
    <t>Blue/Purp</t>
  </si>
  <si>
    <t>Pink</t>
  </si>
  <si>
    <t>Spread</t>
  </si>
  <si>
    <t>F coli</t>
  </si>
  <si>
    <t>G coli</t>
  </si>
  <si>
    <t>W</t>
  </si>
  <si>
    <t>P</t>
  </si>
  <si>
    <t>E coli/</t>
  </si>
  <si>
    <t>G coli/</t>
  </si>
  <si>
    <t>ppm</t>
  </si>
  <si>
    <t xml:space="preserve">Count </t>
  </si>
  <si>
    <t>factor</t>
  </si>
  <si>
    <t>Sur</t>
  </si>
  <si>
    <t>Sub</t>
  </si>
  <si>
    <t>date</t>
  </si>
  <si>
    <t>time</t>
  </si>
  <si>
    <t>1&amp;2</t>
  </si>
  <si>
    <t>3&amp;4</t>
  </si>
  <si>
    <t>100mL</t>
  </si>
  <si>
    <t>?</t>
  </si>
  <si>
    <t>n</t>
  </si>
  <si>
    <t>A</t>
  </si>
  <si>
    <t>Uppermost spring</t>
  </si>
  <si>
    <t>Clear sky, clear water; P/A, C, T</t>
  </si>
  <si>
    <t>G</t>
  </si>
  <si>
    <t>Mark's water bottle</t>
  </si>
  <si>
    <t xml:space="preserve">West cammino well water in nalgene bottle. Bottle is </t>
  </si>
  <si>
    <t>5 years in use, six months since last wash (he washes it when it starts to smell bad)</t>
  </si>
  <si>
    <t>na</t>
  </si>
  <si>
    <t>UW2</t>
  </si>
  <si>
    <t>Community pool outlet, 6" below surface</t>
  </si>
  <si>
    <t>Approx 64°, overcast ceiling, light drizzle all day</t>
  </si>
  <si>
    <t>Water in 70 cm deep in pila itself looked slightly milky; hose flow looked fine (of course)</t>
  </si>
  <si>
    <t>I didn't like the look of this for drinking.</t>
  </si>
  <si>
    <t>M4</t>
  </si>
  <si>
    <t>Well-water in Nati's kitchen Pila</t>
  </si>
  <si>
    <t>Appeared to not be in very regular use but had been recently for dishes, meat washing, etc.</t>
  </si>
  <si>
    <t>Fountain in Chase Palm Park at Garden Street</t>
  </si>
  <si>
    <t>refrigerated</t>
  </si>
  <si>
    <t>SB24</t>
  </si>
  <si>
    <t>Bathroom Sink Chase palm park</t>
  </si>
  <si>
    <t>SJC25</t>
  </si>
  <si>
    <t>refrigerated since 8/3 eve</t>
  </si>
  <si>
    <t>±20%</t>
  </si>
  <si>
    <t>I'd drink it if it wearn't a sunny sunday in swimming season, though this is justabove the popular swimming holes.</t>
  </si>
  <si>
    <t>Big only</t>
  </si>
  <si>
    <t>&gt;.2mm only</t>
  </si>
  <si>
    <t>&gt;.5mm only</t>
  </si>
  <si>
    <t>SB22</t>
  </si>
  <si>
    <t>Rain, Runoff</t>
  </si>
  <si>
    <t>M19</t>
  </si>
  <si>
    <t>Rain-First roof wash</t>
  </si>
  <si>
    <t xml:space="preserve"> /m3 water</t>
  </si>
  <si>
    <t>m3 h20</t>
  </si>
  <si>
    <t xml:space="preserve"> =g feces/</t>
  </si>
  <si>
    <t>100 ml</t>
  </si>
  <si>
    <t xml:space="preserve"> pool</t>
  </si>
  <si>
    <t>Bathtub</t>
  </si>
  <si>
    <t>bottle</t>
  </si>
  <si>
    <t>ppb feces</t>
  </si>
  <si>
    <t>ppm feces</t>
  </si>
  <si>
    <t>100 m3</t>
  </si>
  <si>
    <t>Typical first world standards</t>
  </si>
  <si>
    <t>For drinking water coliforms are to be less than 1 per 100 ml</t>
  </si>
  <si>
    <t>surface water in watershed for unfiltered drinking</t>
  </si>
  <si>
    <t>assumed: 100 m3 water per swimming pool (a typical swimming pool is more like 75 m3</t>
  </si>
  <si>
    <t>assumed: an average buttwipe is 0.1 gram (extensive research and literature search revealed this to be true-just kidding.  The one buttwipe measured was 0.13 grams.</t>
  </si>
  <si>
    <t>assumed: bowl movement is 1000g (one source gave 1113g as the average daily production of feces)</t>
  </si>
  <si>
    <t>assumed: a bath is 100 L; this is about 8" of water in an average bathtub.  Full capacity is about twice this, depending on the displacement of the bather(s).</t>
  </si>
  <si>
    <t>Coliform test log</t>
  </si>
  <si>
    <t>Purp</t>
  </si>
  <si>
    <t>Blu/grn</t>
  </si>
  <si>
    <t>White</t>
  </si>
  <si>
    <t>Drinking fountain spring</t>
  </si>
  <si>
    <t>Waterfall into emerald pool</t>
  </si>
  <si>
    <t>Community outlet</t>
  </si>
  <si>
    <t>Community pool outlet</t>
  </si>
  <si>
    <t>Community pool bottom</t>
  </si>
  <si>
    <t>Community pool inlet</t>
  </si>
  <si>
    <t>Computer Data Entry Sheet</t>
  </si>
  <si>
    <t>M27</t>
  </si>
  <si>
    <t xml:space="preserve">Rain-Natural surface runoff </t>
  </si>
  <si>
    <t>60min</t>
  </si>
  <si>
    <t xml:space="preserve">After downpour. collected 10 cm from Neighbor's spring. Fenced 10 m up hill, then lots of animal traffic just outside fence. </t>
  </si>
  <si>
    <t>a,b</t>
  </si>
  <si>
    <t>This runoff was flowing right into the spring. Light yellow-straw color (1/2 urine color), low ss.</t>
  </si>
  <si>
    <t>Collected in used cooking oil bottle after ten rinses.</t>
  </si>
  <si>
    <t>M24</t>
  </si>
  <si>
    <t>Rain-urban runoff-Puddle on side of soccer field</t>
  </si>
  <si>
    <t>±25%</t>
  </si>
  <si>
    <t>Felt truly evil.  Many nearly naked kids running barefoot over broken glass, rolling tires</t>
  </si>
  <si>
    <t>which were spinning this stuff in all directions. They looked fully alive, healthy, happy. Collected by Emilio.  0.25 ml=7 drops, 2 drops used.</t>
  </si>
  <si>
    <t>Wells, pit</t>
  </si>
  <si>
    <t>M1</t>
  </si>
  <si>
    <t>Well, pit-community drinking &amp; cooking</t>
  </si>
  <si>
    <t>Rain- Lavadero tap</t>
  </si>
  <si>
    <t>almost all last year's water, plus muddy water from roof repair.</t>
  </si>
  <si>
    <t>Water looked very muddy.</t>
  </si>
  <si>
    <t>H5</t>
  </si>
  <si>
    <t xml:space="preserve">Rain-Tinaco East Roof </t>
  </si>
  <si>
    <t>first flush, 3 min rain (also rained yesterday)</t>
  </si>
  <si>
    <t>Cascada-flows originating at the main Huehuecoyotl waterfall</t>
  </si>
  <si>
    <t>H12</t>
  </si>
  <si>
    <t>Cascada-Outlet drain of Tinaco W</t>
  </si>
  <si>
    <t>last of last year's water</t>
  </si>
  <si>
    <t>Not clear</t>
  </si>
  <si>
    <t>H11</t>
  </si>
  <si>
    <t>Cascada-Llave, kitchen of Svante</t>
  </si>
  <si>
    <t>last years' water</t>
  </si>
  <si>
    <t>7/4 13:00 nothing to count</t>
  </si>
  <si>
    <t>H4</t>
  </si>
  <si>
    <t>Cascada- Tinaco East inside</t>
  </si>
  <si>
    <t>White Rock lower pool outlet</t>
  </si>
  <si>
    <t>SYR31</t>
  </si>
  <si>
    <t>White Rock river branch exiting gravel bar</t>
  </si>
  <si>
    <t>SYR32</t>
  </si>
  <si>
    <t>White Rock upper pool inlet</t>
  </si>
  <si>
    <t>2/2/4/00</t>
  </si>
  <si>
    <t>a</t>
  </si>
  <si>
    <t>Spring at high water</t>
  </si>
  <si>
    <t>c</t>
  </si>
  <si>
    <t>Creek at high water</t>
  </si>
  <si>
    <t>d</t>
  </si>
  <si>
    <t>CL?</t>
  </si>
  <si>
    <t>too numerous to get good count</t>
  </si>
  <si>
    <t>Colonies very small</t>
  </si>
  <si>
    <t>Difficult call</t>
  </si>
  <si>
    <t>D</t>
  </si>
  <si>
    <t>Easy call</t>
  </si>
  <si>
    <t>E</t>
  </si>
  <si>
    <t>whole plate pink; hard to differnentiate white &amp; pink</t>
  </si>
  <si>
    <t>r</t>
  </si>
  <si>
    <t>f</t>
  </si>
  <si>
    <t>frozen</t>
  </si>
  <si>
    <t>on recount appeared to be blues</t>
  </si>
  <si>
    <t>Location</t>
  </si>
  <si>
    <t>Rain</t>
  </si>
  <si>
    <t>H1</t>
  </si>
  <si>
    <t>at rain water cistern filter, during light rain after 4 day rain, second of season.</t>
  </si>
  <si>
    <t>Water light straw colored, seemed probably bacteriologically clean but it didn't look like it would taste good.</t>
  </si>
  <si>
    <t>H8</t>
  </si>
  <si>
    <t>General coliform presence</t>
  </si>
  <si>
    <t>All coliforms absent</t>
  </si>
  <si>
    <t>F</t>
  </si>
  <si>
    <t>Fecal coliform presence</t>
  </si>
  <si>
    <t>Bedrock spring</t>
  </si>
  <si>
    <t xml:space="preserve">Conventional </t>
  </si>
  <si>
    <t>Approximate conversion</t>
  </si>
  <si>
    <t xml:space="preserve"> to units understandable</t>
  </si>
  <si>
    <t>standable only</t>
  </si>
  <si>
    <t xml:space="preserve"> by other scientists</t>
  </si>
  <si>
    <t>g feces/</t>
  </si>
  <si>
    <t>to microbiologists)</t>
  </si>
  <si>
    <t>Buttwipes/</t>
  </si>
  <si>
    <t>Turds per</t>
  </si>
  <si>
    <t>mg feces</t>
  </si>
  <si>
    <t>swimming pool</t>
  </si>
  <si>
    <t>Fecal coliforms/</t>
  </si>
  <si>
    <t>swimming</t>
  </si>
  <si>
    <t>Treated Spring test tap</t>
  </si>
  <si>
    <t>U/C springs at treated tank test tap</t>
  </si>
  <si>
    <t xml:space="preserve">P'A no MUG - 50 mL; C; T; </t>
  </si>
  <si>
    <t>MF (plated 1/27/02 13:15 after refrigeration)</t>
  </si>
  <si>
    <t>I believe pipe adds turbidity to initial flow, high flow.  Left tap on high.</t>
  </si>
  <si>
    <t>10g/m</t>
  </si>
  <si>
    <t>U/C springs at raw tank test tap</t>
  </si>
  <si>
    <t>C/T</t>
  </si>
  <si>
    <t>All</t>
  </si>
  <si>
    <t>50 lpm ± clean, crystal clear flow into pool w/ bottom crystal clear at 2 m.</t>
  </si>
  <si>
    <t>±%b</t>
  </si>
  <si>
    <t>±%ab</t>
  </si>
  <si>
    <t>Level often found in water used untreated for drinking in third world</t>
  </si>
  <si>
    <t>Level in crystal clear Santa Ynez river water we swam in all day</t>
  </si>
  <si>
    <t>High reading from Arroyo Burro beach in Santa Barbara.</t>
  </si>
  <si>
    <t>First flush of river in Michoacan, Mexico, after seven month dry season</t>
  </si>
  <si>
    <t>Possible reading in raw sewage</t>
  </si>
  <si>
    <t>off the top of the scale</t>
  </si>
  <si>
    <t>Pure feces</t>
  </si>
  <si>
    <t>buttwipes/</t>
  </si>
  <si>
    <t xml:space="preserve"> =.1 g/</t>
  </si>
  <si>
    <t>.1 g/</t>
  </si>
  <si>
    <t xml:space="preserve"> =1000 g feces/</t>
  </si>
  <si>
    <t>0.1g/</t>
  </si>
  <si>
    <t>100m3</t>
  </si>
  <si>
    <t>100 L</t>
  </si>
  <si>
    <t>1L</t>
  </si>
  <si>
    <t>assumed:10 million fecal coliforms per gram of wet feces (dog=23 million, human 13 million, pig 3.3 million, cow a quarter million...)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</si>
</sst>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f"/>
    <numFmt numFmtId="166" formatCode="0.0000"/>
    <numFmt numFmtId="167" formatCode="0\°"/>
    <numFmt numFmtId="168" formatCode="0.0%"/>
    <numFmt numFmtId="169" formatCode="0.000"/>
    <numFmt numFmtId="170" formatCode="0.00000"/>
    <numFmt numFmtId="171" formatCode="#,##0.000"/>
    <numFmt numFmtId="172" formatCode="#,##0;\(#,##0\)"/>
    <numFmt numFmtId="173" formatCode="0.000000%"/>
    <numFmt numFmtId="174" formatCode="0.0000%"/>
  </numFmts>
  <fonts count="22">
    <font>
      <sz val="9"/>
      <name val="Geneva"/>
      <family val="0"/>
    </font>
    <font>
      <b/>
      <sz val="9"/>
      <name val="Geneva"/>
      <family val="0"/>
    </font>
    <font>
      <i/>
      <sz val="9"/>
      <name val="Geneva"/>
      <family val="0"/>
    </font>
    <font>
      <b/>
      <i/>
      <sz val="9"/>
      <name val="Geneva"/>
      <family val="0"/>
    </font>
    <font>
      <sz val="10"/>
      <name val="Geneva"/>
      <family val="0"/>
    </font>
    <font>
      <b/>
      <sz val="10"/>
      <name val="Geneva"/>
      <family val="0"/>
    </font>
    <font>
      <i/>
      <sz val="10"/>
      <name val="Geneva"/>
      <family val="0"/>
    </font>
    <font>
      <sz val="10"/>
      <color indexed="12"/>
      <name val="Geneva"/>
      <family val="0"/>
    </font>
    <font>
      <b/>
      <sz val="10"/>
      <color indexed="10"/>
      <name val="Geneva"/>
      <family val="0"/>
    </font>
    <font>
      <sz val="10"/>
      <color indexed="10"/>
      <name val="Geneva"/>
      <family val="0"/>
    </font>
    <font>
      <b/>
      <sz val="14"/>
      <name val="Geneva"/>
      <family val="0"/>
    </font>
    <font>
      <b/>
      <sz val="12"/>
      <color indexed="10"/>
      <name val="Geneva"/>
      <family val="0"/>
    </font>
    <font>
      <sz val="12"/>
      <name val="Geneva"/>
      <family val="0"/>
    </font>
    <font>
      <b/>
      <sz val="12"/>
      <name val="Geneva"/>
      <family val="0"/>
    </font>
    <font>
      <b/>
      <sz val="9"/>
      <color indexed="8"/>
      <name val="Geneva"/>
      <family val="0"/>
    </font>
    <font>
      <sz val="9"/>
      <color indexed="8"/>
      <name val="Geneva"/>
      <family val="0"/>
    </font>
    <font>
      <u val="single"/>
      <sz val="9"/>
      <color indexed="12"/>
      <name val="Geneva"/>
      <family val="0"/>
    </font>
    <font>
      <u val="single"/>
      <sz val="9"/>
      <color indexed="36"/>
      <name val="Geneva"/>
      <family val="0"/>
    </font>
    <font>
      <b/>
      <sz val="4"/>
      <name val="Geneva"/>
      <family val="0"/>
    </font>
    <font>
      <sz val="12"/>
      <name val="Tekton"/>
      <family val="0"/>
    </font>
    <font>
      <i/>
      <sz val="12"/>
      <name val="Tekton"/>
      <family val="0"/>
    </font>
    <font>
      <sz val="8"/>
      <name val="Verdana"/>
      <family val="0"/>
    </font>
  </fonts>
  <fills count="10">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
      <patternFill patternType="solid">
        <fgColor indexed="45"/>
        <bgColor indexed="64"/>
      </patternFill>
    </fill>
    <fill>
      <patternFill patternType="solid">
        <fgColor indexed="43"/>
        <bgColor indexed="64"/>
      </patternFill>
    </fill>
    <fill>
      <patternFill patternType="solid">
        <fgColor indexed="47"/>
        <bgColor indexed="64"/>
      </patternFill>
    </fill>
    <fill>
      <patternFill patternType="lightUp">
        <bgColor indexed="22"/>
      </patternFill>
    </fill>
  </fills>
  <borders count="166">
    <border>
      <left/>
      <right/>
      <top/>
      <bottom/>
      <diagonal/>
    </border>
    <border>
      <left style="thin"/>
      <right style="thin"/>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hair"/>
      <right style="hair"/>
      <top style="thin"/>
      <bottom style="hair"/>
    </border>
    <border>
      <left>
        <color indexed="63"/>
      </left>
      <right>
        <color indexed="63"/>
      </right>
      <top style="hair"/>
      <bottom>
        <color indexed="63"/>
      </bottom>
    </border>
    <border>
      <left>
        <color indexed="63"/>
      </left>
      <right style="double"/>
      <top style="thin"/>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hair"/>
      <top>
        <color indexed="63"/>
      </top>
      <bottom style="hair"/>
    </border>
    <border>
      <left style="medium"/>
      <right>
        <color indexed="63"/>
      </right>
      <top style="hair"/>
      <bottom style="thin"/>
    </border>
    <border>
      <left>
        <color indexed="63"/>
      </left>
      <right>
        <color indexed="63"/>
      </right>
      <top style="hair"/>
      <bottom style="thin"/>
    </border>
    <border>
      <left>
        <color indexed="63"/>
      </left>
      <right>
        <color indexed="63"/>
      </right>
      <top>
        <color indexed="63"/>
      </top>
      <bottom style="thin"/>
    </border>
    <border>
      <left style="double"/>
      <right style="double"/>
      <top style="double"/>
      <bottom style="double"/>
    </border>
    <border>
      <left>
        <color indexed="63"/>
      </left>
      <right style="double"/>
      <top style="double"/>
      <bottom style="double"/>
    </border>
    <border>
      <left>
        <color indexed="63"/>
      </left>
      <right style="double"/>
      <top>
        <color indexed="63"/>
      </top>
      <bottom>
        <color indexed="63"/>
      </bottom>
    </border>
    <border>
      <left style="double"/>
      <right style="double"/>
      <top>
        <color indexed="63"/>
      </top>
      <bottom style="double"/>
    </border>
    <border>
      <left>
        <color indexed="63"/>
      </left>
      <right style="double"/>
      <top>
        <color indexed="63"/>
      </top>
      <bottom style="double"/>
    </border>
    <border>
      <left>
        <color indexed="63"/>
      </left>
      <right>
        <color indexed="63"/>
      </right>
      <top style="thick"/>
      <bottom>
        <color indexed="63"/>
      </bottom>
    </border>
    <border>
      <left>
        <color indexed="63"/>
      </left>
      <right style="thick"/>
      <top>
        <color indexed="63"/>
      </top>
      <bottom>
        <color indexed="63"/>
      </bottom>
    </border>
    <border>
      <left>
        <color indexed="63"/>
      </left>
      <right style="thick"/>
      <top style="thin"/>
      <bottom>
        <color indexed="63"/>
      </bottom>
    </border>
    <border>
      <left>
        <color indexed="63"/>
      </left>
      <right style="thick"/>
      <top style="hair"/>
      <bottom>
        <color indexed="63"/>
      </bottom>
    </border>
    <border>
      <left>
        <color indexed="63"/>
      </left>
      <right>
        <color indexed="63"/>
      </right>
      <top style="hair"/>
      <bottom style="thick"/>
    </border>
    <border>
      <left>
        <color indexed="63"/>
      </left>
      <right>
        <color indexed="63"/>
      </right>
      <top>
        <color indexed="63"/>
      </top>
      <bottom style="thick"/>
    </border>
    <border>
      <left>
        <color indexed="63"/>
      </left>
      <right style="thick"/>
      <top style="hair"/>
      <bottom style="thick"/>
    </border>
    <border>
      <left style="hair"/>
      <right>
        <color indexed="63"/>
      </right>
      <top>
        <color indexed="63"/>
      </top>
      <bottom>
        <color indexed="63"/>
      </bottom>
    </border>
    <border>
      <left>
        <color indexed="63"/>
      </left>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style="hair"/>
      <right style="hair"/>
      <top style="hair"/>
      <bottom style="hair"/>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style="medium"/>
      <right style="hair"/>
      <top style="hair"/>
      <bottom style="hair"/>
    </border>
    <border>
      <left style="medium"/>
      <right>
        <color indexed="63"/>
      </right>
      <top style="hair"/>
      <bottom style="hair"/>
    </border>
    <border>
      <left style="thin"/>
      <right>
        <color indexed="63"/>
      </right>
      <top style="hair"/>
      <bottom style="hair"/>
    </border>
    <border>
      <left style="thin"/>
      <right style="hair"/>
      <top style="hair"/>
      <bottom style="hair"/>
    </border>
    <border>
      <left style="medium"/>
      <right>
        <color indexed="63"/>
      </right>
      <top>
        <color indexed="63"/>
      </top>
      <bottom>
        <color indexed="63"/>
      </bottom>
    </border>
    <border>
      <left style="hair"/>
      <right style="hair"/>
      <top style="hair"/>
      <bottom>
        <color indexed="63"/>
      </bottom>
    </border>
    <border>
      <left style="hair"/>
      <right>
        <color indexed="63"/>
      </right>
      <top style="hair"/>
      <bottom>
        <color indexed="63"/>
      </bottom>
    </border>
    <border>
      <left style="medium"/>
      <right>
        <color indexed="63"/>
      </right>
      <top style="hair"/>
      <bottom>
        <color indexed="63"/>
      </bottom>
    </border>
    <border>
      <left style="thin"/>
      <right>
        <color indexed="63"/>
      </right>
      <top style="hair"/>
      <bottom>
        <color indexed="63"/>
      </bottom>
    </border>
    <border>
      <left style="thin"/>
      <right style="hair"/>
      <top style="hair"/>
      <bottom>
        <color indexed="63"/>
      </bottom>
    </border>
    <border>
      <left style="hair"/>
      <right>
        <color indexed="63"/>
      </right>
      <top style="thin"/>
      <bottom style="hair"/>
    </border>
    <border>
      <left>
        <color indexed="63"/>
      </left>
      <right>
        <color indexed="63"/>
      </right>
      <top style="thin"/>
      <bottom style="hair"/>
    </border>
    <border>
      <left style="medium"/>
      <right style="hair"/>
      <top>
        <color indexed="63"/>
      </top>
      <bottom>
        <color indexed="63"/>
      </bottom>
    </border>
    <border>
      <left style="thin"/>
      <right>
        <color indexed="63"/>
      </right>
      <top>
        <color indexed="63"/>
      </top>
      <bottom>
        <color indexed="63"/>
      </bottom>
    </border>
    <border>
      <left style="thin"/>
      <right style="hair"/>
      <top>
        <color indexed="63"/>
      </top>
      <bottom>
        <color indexed="63"/>
      </bottom>
    </border>
    <border>
      <left style="medium"/>
      <right style="hair"/>
      <top style="hair"/>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style="thin"/>
      <right style="medium"/>
      <top>
        <color indexed="63"/>
      </top>
      <bottom>
        <color indexed="63"/>
      </bottom>
    </border>
    <border>
      <left style="thin"/>
      <right>
        <color indexed="63"/>
      </right>
      <top style="thick"/>
      <bottom>
        <color indexed="63"/>
      </bottom>
    </border>
    <border>
      <left style="thin"/>
      <right style="medium"/>
      <top style="thick"/>
      <bottom>
        <color indexed="63"/>
      </bottom>
    </border>
    <border>
      <left style="medium"/>
      <right>
        <color indexed="63"/>
      </right>
      <top style="thick"/>
      <bottom>
        <color indexed="63"/>
      </bottom>
    </border>
    <border>
      <left style="thin"/>
      <right style="medium"/>
      <top style="thin"/>
      <bottom>
        <color indexed="63"/>
      </bottom>
    </border>
    <border>
      <left style="thin"/>
      <right>
        <color indexed="63"/>
      </right>
      <top style="dashed"/>
      <bottom>
        <color indexed="63"/>
      </bottom>
    </border>
    <border>
      <left style="thin"/>
      <right style="medium"/>
      <top style="dashed"/>
      <bottom>
        <color indexed="63"/>
      </bottom>
    </border>
    <border>
      <left style="medium"/>
      <right>
        <color indexed="63"/>
      </right>
      <top style="dashed"/>
      <bottom>
        <color indexed="63"/>
      </bottom>
    </border>
    <border>
      <left>
        <color indexed="63"/>
      </left>
      <right>
        <color indexed="63"/>
      </right>
      <top style="dashed"/>
      <bottom>
        <color indexed="63"/>
      </bottom>
    </border>
    <border>
      <left style="thin"/>
      <right>
        <color indexed="63"/>
      </right>
      <top style="dashed"/>
      <bottom style="thin"/>
    </border>
    <border>
      <left>
        <color indexed="63"/>
      </left>
      <right>
        <color indexed="63"/>
      </right>
      <top style="dashed"/>
      <bottom style="thin"/>
    </border>
    <border>
      <left style="thin"/>
      <right style="thin"/>
      <top style="dashed"/>
      <bottom style="thin"/>
    </border>
    <border>
      <left style="thin"/>
      <right>
        <color indexed="63"/>
      </right>
      <top style="thick"/>
      <bottom style="thin"/>
    </border>
    <border>
      <left>
        <color indexed="63"/>
      </left>
      <right>
        <color indexed="63"/>
      </right>
      <top style="thick"/>
      <bottom style="thin"/>
    </border>
    <border>
      <left style="thin"/>
      <right style="thin"/>
      <top style="thick"/>
      <bottom style="thin"/>
    </border>
    <border>
      <left style="thin"/>
      <right>
        <color indexed="63"/>
      </right>
      <top style="thin"/>
      <bottom style="dashed"/>
    </border>
    <border>
      <left style="thin"/>
      <right style="medium"/>
      <top style="thin"/>
      <bottom style="dashed"/>
    </border>
    <border>
      <left style="medium"/>
      <right>
        <color indexed="63"/>
      </right>
      <top>
        <color indexed="63"/>
      </top>
      <bottom style="dashed"/>
    </border>
    <border>
      <left>
        <color indexed="63"/>
      </left>
      <right>
        <color indexed="63"/>
      </right>
      <top>
        <color indexed="63"/>
      </top>
      <bottom style="dashed"/>
    </border>
    <border>
      <left style="thin"/>
      <right>
        <color indexed="63"/>
      </right>
      <top>
        <color indexed="63"/>
      </top>
      <bottom style="dashed"/>
    </border>
    <border>
      <left>
        <color indexed="63"/>
      </left>
      <right>
        <color indexed="63"/>
      </right>
      <top style="thin"/>
      <bottom style="dashed"/>
    </border>
    <border>
      <left style="thin"/>
      <right style="thin"/>
      <top style="thin"/>
      <bottom style="dashed"/>
    </border>
    <border>
      <left style="thin"/>
      <right style="medium"/>
      <top style="thin"/>
      <bottom style="thin"/>
    </border>
    <border>
      <left style="medium"/>
      <right>
        <color indexed="63"/>
      </right>
      <top>
        <color indexed="63"/>
      </top>
      <bottom style="thin"/>
    </border>
    <border>
      <left style="thin"/>
      <right style="thin"/>
      <top style="medium"/>
      <bottom>
        <color indexed="63"/>
      </bottom>
    </border>
    <border>
      <left style="thin"/>
      <right style="thin"/>
      <top style="thick"/>
      <bottom>
        <color indexed="63"/>
      </bottom>
    </border>
    <border>
      <left style="medium"/>
      <right>
        <color indexed="63"/>
      </right>
      <top style="thin"/>
      <bottom style="thick"/>
    </border>
    <border>
      <left>
        <color indexed="63"/>
      </left>
      <right>
        <color indexed="63"/>
      </right>
      <top style="thin"/>
      <bottom style="thick"/>
    </border>
    <border>
      <left style="thin"/>
      <right>
        <color indexed="63"/>
      </right>
      <top style="thin"/>
      <bottom style="thick"/>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style="thick"/>
    </border>
    <border>
      <left style="thin"/>
      <right style="thin"/>
      <top>
        <color indexed="63"/>
      </top>
      <bottom style="medium"/>
    </border>
    <border>
      <left style="medium"/>
      <right>
        <color indexed="63"/>
      </right>
      <top style="medium"/>
      <bottom>
        <color indexed="63"/>
      </bottom>
    </border>
    <border>
      <left style="thin"/>
      <right style="thin"/>
      <top>
        <color indexed="63"/>
      </top>
      <bottom style="thick"/>
    </border>
    <border>
      <left style="thin"/>
      <right style="medium"/>
      <top>
        <color indexed="63"/>
      </top>
      <bottom style="thick"/>
    </border>
    <border>
      <left style="medium"/>
      <right>
        <color indexed="63"/>
      </right>
      <top style="medium"/>
      <bottom style="medium"/>
    </border>
    <border>
      <left style="medium"/>
      <right>
        <color indexed="63"/>
      </right>
      <top style="medium"/>
      <bottom style="thick"/>
    </border>
    <border>
      <left>
        <color indexed="63"/>
      </left>
      <right>
        <color indexed="63"/>
      </right>
      <top style="medium"/>
      <bottom style="thick"/>
    </border>
    <border>
      <left style="thin"/>
      <right>
        <color indexed="63"/>
      </right>
      <top style="medium"/>
      <bottom style="thick"/>
    </border>
    <border>
      <left style="thin"/>
      <right style="thin"/>
      <top style="medium"/>
      <bottom style="thick"/>
    </border>
    <border>
      <left>
        <color indexed="63"/>
      </left>
      <right style="thin"/>
      <top style="thin"/>
      <bottom style="thin"/>
    </border>
    <border>
      <left style="medium"/>
      <right style="hair"/>
      <top>
        <color indexed="63"/>
      </top>
      <bottom style="hair"/>
    </border>
    <border>
      <left style="medium"/>
      <right>
        <color indexed="63"/>
      </right>
      <top>
        <color indexed="63"/>
      </top>
      <bottom style="hair"/>
    </border>
    <border>
      <left style="thin"/>
      <right>
        <color indexed="63"/>
      </right>
      <top>
        <color indexed="63"/>
      </top>
      <bottom style="hair"/>
    </border>
    <border>
      <left style="thin"/>
      <right style="hair"/>
      <top>
        <color indexed="63"/>
      </top>
      <bottom style="hair"/>
    </border>
    <border>
      <left style="hair"/>
      <right style="hair"/>
      <top style="thin"/>
      <bottom style="thin"/>
    </border>
    <border>
      <left style="medium"/>
      <right style="hair"/>
      <top style="thin"/>
      <bottom style="thin"/>
    </border>
    <border>
      <left style="hair"/>
      <right>
        <color indexed="63"/>
      </right>
      <top style="thin"/>
      <bottom style="thin"/>
    </border>
    <border>
      <left style="medium"/>
      <right>
        <color indexed="63"/>
      </right>
      <top style="thin"/>
      <bottom style="thin"/>
    </border>
    <border>
      <left style="thin"/>
      <right style="hair"/>
      <top style="thin"/>
      <bottom style="thin"/>
    </border>
    <border>
      <left style="hair"/>
      <right style="thin"/>
      <top style="thin"/>
      <bottom style="thin"/>
    </border>
    <border>
      <left>
        <color indexed="63"/>
      </left>
      <right style="hair"/>
      <top style="hair"/>
      <bottom>
        <color indexed="63"/>
      </bottom>
    </border>
    <border>
      <left>
        <color indexed="63"/>
      </left>
      <right style="hair"/>
      <top style="thin"/>
      <bottom style="hair"/>
    </border>
    <border>
      <left style="hair"/>
      <right style="thin"/>
      <top style="thin"/>
      <bottom style="hair"/>
    </border>
    <border>
      <left style="hair"/>
      <right style="thin"/>
      <top style="hair"/>
      <bottom style="hair"/>
    </border>
    <border>
      <left style="hair"/>
      <right style="hair"/>
      <top style="hair"/>
      <bottom style="thin"/>
    </border>
    <border>
      <left style="medium"/>
      <right style="hair"/>
      <top style="hair"/>
      <bottom style="thin"/>
    </border>
    <border>
      <left style="hair"/>
      <right>
        <color indexed="63"/>
      </right>
      <top style="hair"/>
      <bottom style="thin"/>
    </border>
    <border>
      <left style="thin"/>
      <right>
        <color indexed="63"/>
      </right>
      <top style="hair"/>
      <bottom style="thin"/>
    </border>
    <border>
      <left style="thin"/>
      <right style="hair"/>
      <top style="hair"/>
      <bottom style="thin"/>
    </border>
    <border>
      <left style="hair"/>
      <right style="thin"/>
      <top style="hair"/>
      <bottom style="thin"/>
    </border>
    <border>
      <left style="hair"/>
      <right style="medium"/>
      <top style="hair"/>
      <bottom style="medium"/>
    </border>
    <border>
      <left style="hair"/>
      <right style="hair"/>
      <top style="hair"/>
      <bottom style="medium"/>
    </border>
    <border>
      <left style="medium"/>
      <right style="hair"/>
      <top style="hair"/>
      <bottom style="medium"/>
    </border>
    <border>
      <left style="hair"/>
      <right style="medium"/>
      <top style="hair"/>
      <bottom style="hair"/>
    </border>
    <border>
      <left style="hair"/>
      <right style="medium"/>
      <top style="medium"/>
      <bottom style="hair"/>
    </border>
    <border>
      <left style="hair"/>
      <right style="hair"/>
      <top style="medium"/>
      <bottom style="hair"/>
    </border>
    <border>
      <left style="medium"/>
      <right style="hair"/>
      <top style="medium"/>
      <bottom style="hair"/>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double"/>
      <right>
        <color indexed="63"/>
      </right>
      <top style="thin"/>
      <bottom>
        <color indexed="63"/>
      </bottom>
    </border>
    <border>
      <left style="thin"/>
      <right style="thin"/>
      <top style="double"/>
      <bottom style="double"/>
    </border>
    <border>
      <left style="hair"/>
      <right>
        <color indexed="63"/>
      </right>
      <top>
        <color indexed="63"/>
      </top>
      <bottom style="double"/>
    </border>
    <border>
      <left style="thin"/>
      <right style="thin"/>
      <top style="double"/>
      <bottom>
        <color indexed="63"/>
      </bottom>
    </border>
    <border>
      <left style="thin"/>
      <right style="thin"/>
      <top style="hair"/>
      <bottom style="double"/>
    </border>
    <border>
      <left style="thin"/>
      <right>
        <color indexed="63"/>
      </right>
      <top style="double"/>
      <bottom>
        <color indexed="63"/>
      </bottom>
    </border>
    <border>
      <left>
        <color indexed="63"/>
      </left>
      <right style="thin"/>
      <top style="double"/>
      <bottom>
        <color indexed="63"/>
      </bottom>
    </border>
    <border>
      <left>
        <color indexed="63"/>
      </left>
      <right style="thin"/>
      <top style="hair"/>
      <bottom style="double"/>
    </border>
    <border>
      <left style="thin"/>
      <right>
        <color indexed="63"/>
      </right>
      <top style="hair"/>
      <bottom style="double"/>
    </border>
    <border>
      <left style="thin"/>
      <right style="thin"/>
      <top>
        <color indexed="63"/>
      </top>
      <bottom style="hair"/>
    </border>
    <border>
      <left>
        <color indexed="63"/>
      </left>
      <right style="thin"/>
      <top>
        <color indexed="63"/>
      </top>
      <bottom style="hair"/>
    </border>
    <border>
      <left style="hair"/>
      <right>
        <color indexed="63"/>
      </right>
      <top style="thin"/>
      <bottom>
        <color indexed="63"/>
      </bottom>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style="hair"/>
      <right style="thin"/>
      <top style="thin"/>
      <bottom>
        <color indexed="63"/>
      </bottom>
    </border>
    <border>
      <left style="hair"/>
      <right style="thin"/>
      <top>
        <color indexed="63"/>
      </top>
      <bottom>
        <color indexed="63"/>
      </bottom>
    </border>
    <border>
      <left style="thin"/>
      <right>
        <color indexed="63"/>
      </right>
      <top style="hair"/>
      <bottom style="thick"/>
    </border>
    <border>
      <left style="hair"/>
      <right style="hair"/>
      <top style="medium"/>
      <bottom>
        <color indexed="63"/>
      </bottom>
    </border>
    <border>
      <left>
        <color indexed="63"/>
      </left>
      <right style="thick"/>
      <top style="medium"/>
      <bottom>
        <color indexed="63"/>
      </bottom>
    </border>
    <border>
      <left>
        <color indexed="63"/>
      </left>
      <right style="medium"/>
      <top style="thin"/>
      <bottom>
        <color indexed="63"/>
      </bottom>
    </border>
    <border>
      <left>
        <color indexed="63"/>
      </left>
      <right style="medium"/>
      <top style="hair"/>
      <bottom>
        <color indexed="63"/>
      </bottom>
    </border>
    <border>
      <left style="medium"/>
      <right>
        <color indexed="63"/>
      </right>
      <top style="hair"/>
      <bottom style="medium"/>
    </border>
    <border>
      <left>
        <color indexed="63"/>
      </left>
      <right>
        <color indexed="63"/>
      </right>
      <top style="hair"/>
      <bottom style="medium"/>
    </border>
    <border>
      <left style="thin"/>
      <right style="thin"/>
      <top style="double"/>
      <bottom style="medium"/>
    </border>
    <border>
      <left style="hair"/>
      <right style="hair"/>
      <top>
        <color indexed="63"/>
      </top>
      <bottom style="medium"/>
    </border>
    <border>
      <left style="hair"/>
      <right>
        <color indexed="63"/>
      </right>
      <top style="hair"/>
      <bottom style="medium"/>
    </border>
    <border>
      <left style="thin"/>
      <right style="hair"/>
      <top style="hair"/>
      <bottom style="medium"/>
    </border>
    <border>
      <left style="hair"/>
      <right style="thin"/>
      <top>
        <color indexed="63"/>
      </top>
      <bottom style="medium"/>
    </border>
    <border>
      <left>
        <color indexed="63"/>
      </left>
      <right style="thick"/>
      <top style="hair"/>
      <bottom style="medium"/>
    </border>
    <border>
      <left>
        <color indexed="63"/>
      </left>
      <right style="medium"/>
      <top style="hair"/>
      <bottom style="medium"/>
    </border>
    <border>
      <left style="hair"/>
      <right style="thin"/>
      <top style="double"/>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682">
    <xf numFmtId="0" fontId="0" fillId="0" borderId="0" xfId="0" applyAlignment="1">
      <alignment/>
    </xf>
    <xf numFmtId="22" fontId="0" fillId="0" borderId="0" xfId="0" applyNumberFormat="1" applyAlignment="1">
      <alignment/>
    </xf>
    <xf numFmtId="0" fontId="0" fillId="0" borderId="0" xfId="0" applyBorder="1" applyAlignment="1">
      <alignment/>
    </xf>
    <xf numFmtId="22" fontId="0" fillId="0" borderId="0" xfId="0" applyNumberFormat="1" applyBorder="1" applyAlignment="1">
      <alignment/>
    </xf>
    <xf numFmtId="0" fontId="4" fillId="0" borderId="0" xfId="0" applyFont="1" applyBorder="1" applyAlignment="1">
      <alignment wrapText="1"/>
    </xf>
    <xf numFmtId="0" fontId="4" fillId="0" borderId="0" xfId="0" applyFont="1" applyAlignment="1">
      <alignment wrapText="1"/>
    </xf>
    <xf numFmtId="0" fontId="4" fillId="0" borderId="1" xfId="0" applyFont="1" applyBorder="1" applyAlignment="1">
      <alignment wrapText="1"/>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0" borderId="5" xfId="0" applyBorder="1" applyAlignment="1">
      <alignment/>
    </xf>
    <xf numFmtId="0" fontId="0" fillId="2" borderId="0" xfId="0" applyFill="1" applyBorder="1" applyAlignment="1">
      <alignment/>
    </xf>
    <xf numFmtId="0" fontId="4" fillId="2" borderId="0" xfId="0" applyFont="1" applyFill="1" applyBorder="1" applyAlignment="1">
      <alignment wrapText="1"/>
    </xf>
    <xf numFmtId="0" fontId="4" fillId="2" borderId="6" xfId="0" applyFont="1" applyFill="1" applyBorder="1" applyAlignment="1">
      <alignment wrapText="1"/>
    </xf>
    <xf numFmtId="0" fontId="0" fillId="0" borderId="0" xfId="0" applyBorder="1" applyAlignment="1">
      <alignment/>
    </xf>
    <xf numFmtId="1" fontId="0" fillId="0" borderId="7" xfId="0" applyNumberFormat="1" applyFill="1" applyBorder="1" applyAlignment="1">
      <alignment/>
    </xf>
    <xf numFmtId="1" fontId="0" fillId="0" borderId="8" xfId="0" applyNumberFormat="1" applyFill="1" applyBorder="1" applyAlignment="1">
      <alignment/>
    </xf>
    <xf numFmtId="2" fontId="0" fillId="0" borderId="8" xfId="0" applyNumberFormat="1" applyFill="1" applyBorder="1" applyAlignment="1">
      <alignment/>
    </xf>
    <xf numFmtId="166" fontId="0" fillId="0" borderId="8" xfId="0" applyNumberFormat="1" applyFill="1" applyBorder="1" applyAlignment="1">
      <alignment/>
    </xf>
    <xf numFmtId="22" fontId="0" fillId="0" borderId="4" xfId="0" applyNumberFormat="1" applyBorder="1" applyAlignment="1">
      <alignment/>
    </xf>
    <xf numFmtId="1" fontId="0" fillId="0" borderId="9" xfId="0" applyNumberFormat="1" applyFill="1" applyBorder="1" applyAlignment="1">
      <alignment/>
    </xf>
    <xf numFmtId="0" fontId="0" fillId="0" borderId="10" xfId="0" applyBorder="1" applyAlignment="1">
      <alignment/>
    </xf>
    <xf numFmtId="22" fontId="0" fillId="2" borderId="11" xfId="0" applyNumberFormat="1" applyFill="1" applyBorder="1" applyAlignment="1">
      <alignment/>
    </xf>
    <xf numFmtId="0" fontId="0" fillId="2" borderId="12" xfId="0" applyFill="1" applyBorder="1" applyAlignment="1">
      <alignment/>
    </xf>
    <xf numFmtId="165" fontId="0" fillId="0" borderId="1" xfId="0" applyNumberFormat="1" applyFill="1" applyBorder="1" applyAlignment="1">
      <alignment horizontal="center"/>
    </xf>
    <xf numFmtId="2" fontId="0" fillId="0" borderId="8" xfId="0" applyNumberFormat="1" applyFill="1" applyBorder="1" applyAlignment="1">
      <alignment horizontal="center"/>
    </xf>
    <xf numFmtId="0" fontId="6" fillId="2" borderId="13" xfId="0" applyFont="1" applyFill="1" applyBorder="1" applyAlignment="1">
      <alignment wrapText="1"/>
    </xf>
    <xf numFmtId="2" fontId="2" fillId="0" borderId="13" xfId="0" applyNumberFormat="1" applyFont="1" applyFill="1" applyBorder="1" applyAlignment="1">
      <alignment horizontal="center"/>
    </xf>
    <xf numFmtId="1" fontId="2" fillId="0" borderId="13" xfId="0" applyNumberFormat="1" applyFont="1" applyFill="1" applyBorder="1" applyAlignment="1">
      <alignment/>
    </xf>
    <xf numFmtId="1" fontId="2" fillId="0" borderId="14" xfId="0" applyNumberFormat="1" applyFont="1" applyFill="1" applyBorder="1" applyAlignment="1">
      <alignment/>
    </xf>
    <xf numFmtId="20" fontId="0" fillId="0" borderId="4" xfId="0" applyNumberFormat="1" applyBorder="1" applyAlignment="1">
      <alignment/>
    </xf>
    <xf numFmtId="22" fontId="0" fillId="0" borderId="9" xfId="0" applyNumberFormat="1" applyBorder="1" applyAlignment="1">
      <alignment/>
    </xf>
    <xf numFmtId="0" fontId="0" fillId="2" borderId="9" xfId="0" applyFill="1" applyBorder="1" applyAlignment="1">
      <alignment/>
    </xf>
    <xf numFmtId="0" fontId="4" fillId="2" borderId="15" xfId="0" applyFont="1" applyFill="1" applyBorder="1" applyAlignment="1">
      <alignment wrapText="1"/>
    </xf>
    <xf numFmtId="0" fontId="6" fillId="2" borderId="16" xfId="0" applyFont="1" applyFill="1" applyBorder="1" applyAlignment="1">
      <alignment wrapText="1"/>
    </xf>
    <xf numFmtId="2" fontId="2" fillId="0" borderId="16" xfId="0" applyNumberFormat="1" applyFont="1" applyFill="1" applyBorder="1" applyAlignment="1">
      <alignment horizontal="center"/>
    </xf>
    <xf numFmtId="1" fontId="2" fillId="0" borderId="16" xfId="0" applyNumberFormat="1" applyFont="1" applyFill="1" applyBorder="1" applyAlignment="1">
      <alignment/>
    </xf>
    <xf numFmtId="1" fontId="2" fillId="0" borderId="17" xfId="0" applyNumberFormat="1" applyFont="1" applyFill="1" applyBorder="1" applyAlignment="1">
      <alignment/>
    </xf>
    <xf numFmtId="0" fontId="0" fillId="0" borderId="18" xfId="0" applyBorder="1" applyAlignment="1">
      <alignment/>
    </xf>
    <xf numFmtId="0" fontId="0" fillId="0" borderId="19" xfId="0" applyBorder="1" applyAlignment="1">
      <alignment/>
    </xf>
    <xf numFmtId="0" fontId="0" fillId="0" borderId="19" xfId="0" applyBorder="1" applyAlignment="1">
      <alignment/>
    </xf>
    <xf numFmtId="0" fontId="0" fillId="2" borderId="20" xfId="0" applyFill="1" applyBorder="1" applyAlignment="1">
      <alignment/>
    </xf>
    <xf numFmtId="0" fontId="0" fillId="0" borderId="21" xfId="0" applyBorder="1" applyAlignment="1">
      <alignment/>
    </xf>
    <xf numFmtId="22" fontId="0" fillId="2" borderId="22" xfId="0" applyNumberFormat="1" applyFill="1" applyBorder="1" applyAlignment="1">
      <alignment/>
    </xf>
    <xf numFmtId="0" fontId="0" fillId="2" borderId="23" xfId="0" applyFill="1" applyBorder="1" applyAlignment="1">
      <alignment/>
    </xf>
    <xf numFmtId="0" fontId="4" fillId="2" borderId="23" xfId="0" applyFont="1" applyFill="1" applyBorder="1" applyAlignment="1">
      <alignment wrapText="1"/>
    </xf>
    <xf numFmtId="0" fontId="0" fillId="0" borderId="24" xfId="0" applyBorder="1" applyAlignment="1">
      <alignment/>
    </xf>
    <xf numFmtId="0" fontId="0" fillId="2" borderId="19" xfId="0" applyFill="1" applyBorder="1" applyAlignment="1">
      <alignment/>
    </xf>
    <xf numFmtId="0" fontId="0" fillId="3" borderId="8" xfId="0" applyFill="1" applyBorder="1" applyAlignment="1">
      <alignment/>
    </xf>
    <xf numFmtId="0" fontId="0" fillId="4" borderId="8" xfId="0" applyFill="1" applyBorder="1" applyAlignment="1">
      <alignment/>
    </xf>
    <xf numFmtId="164" fontId="0" fillId="0" borderId="0" xfId="0" applyNumberFormat="1" applyAlignment="1">
      <alignment/>
    </xf>
    <xf numFmtId="0" fontId="0" fillId="0" borderId="7" xfId="0" applyBorder="1" applyAlignment="1">
      <alignment/>
    </xf>
    <xf numFmtId="0" fontId="0" fillId="0" borderId="8" xfId="0" applyBorder="1" applyAlignment="1">
      <alignment/>
    </xf>
    <xf numFmtId="0" fontId="0" fillId="0" borderId="25" xfId="0" applyBorder="1" applyAlignment="1">
      <alignment/>
    </xf>
    <xf numFmtId="165" fontId="0" fillId="3" borderId="8" xfId="0" applyNumberFormat="1" applyFill="1" applyBorder="1" applyAlignment="1">
      <alignment/>
    </xf>
    <xf numFmtId="165" fontId="0" fillId="4" borderId="8" xfId="0" applyNumberFormat="1" applyFill="1" applyBorder="1" applyAlignment="1">
      <alignment/>
    </xf>
    <xf numFmtId="2" fontId="0" fillId="0" borderId="0" xfId="0" applyNumberFormat="1" applyFill="1" applyBorder="1" applyAlignment="1">
      <alignment/>
    </xf>
    <xf numFmtId="164" fontId="0" fillId="0" borderId="0" xfId="0" applyNumberFormat="1" applyFill="1" applyBorder="1" applyAlignment="1">
      <alignment/>
    </xf>
    <xf numFmtId="0" fontId="0" fillId="0" borderId="8" xfId="0" applyFill="1" applyBorder="1" applyAlignment="1">
      <alignment/>
    </xf>
    <xf numFmtId="0" fontId="0" fillId="0" borderId="25" xfId="0" applyFill="1" applyBorder="1" applyAlignment="1">
      <alignment/>
    </xf>
    <xf numFmtId="0" fontId="0" fillId="0" borderId="0" xfId="0" applyFill="1" applyBorder="1" applyAlignment="1">
      <alignment/>
    </xf>
    <xf numFmtId="0" fontId="7" fillId="0" borderId="0" xfId="0" applyFont="1" applyFill="1" applyBorder="1" applyAlignment="1">
      <alignment/>
    </xf>
    <xf numFmtId="3" fontId="8" fillId="0" borderId="7" xfId="0" applyNumberFormat="1" applyFont="1" applyFill="1" applyBorder="1" applyAlignment="1">
      <alignment/>
    </xf>
    <xf numFmtId="3" fontId="0" fillId="0" borderId="25" xfId="0" applyNumberFormat="1" applyFill="1" applyBorder="1" applyAlignment="1">
      <alignment/>
    </xf>
    <xf numFmtId="0" fontId="0" fillId="5" borderId="0" xfId="0" applyFill="1" applyBorder="1" applyAlignment="1">
      <alignment/>
    </xf>
    <xf numFmtId="22" fontId="0" fillId="5" borderId="0" xfId="0" applyNumberFormat="1" applyFill="1" applyBorder="1" applyAlignment="1">
      <alignment/>
    </xf>
    <xf numFmtId="0" fontId="4" fillId="5" borderId="0" xfId="0" applyFont="1" applyFill="1" applyBorder="1" applyAlignment="1">
      <alignment wrapText="1"/>
    </xf>
    <xf numFmtId="2" fontId="0" fillId="5" borderId="0" xfId="0" applyNumberFormat="1" applyFill="1" applyBorder="1" applyAlignment="1">
      <alignment/>
    </xf>
    <xf numFmtId="164" fontId="0" fillId="5" borderId="0" xfId="0" applyNumberFormat="1" applyFill="1" applyBorder="1" applyAlignment="1">
      <alignment/>
    </xf>
    <xf numFmtId="1" fontId="0" fillId="5" borderId="7" xfId="0" applyNumberFormat="1" applyFill="1" applyBorder="1" applyAlignment="1">
      <alignment/>
    </xf>
    <xf numFmtId="1" fontId="0" fillId="5" borderId="8" xfId="0" applyNumberFormat="1" applyFill="1" applyBorder="1" applyAlignment="1">
      <alignment/>
    </xf>
    <xf numFmtId="0" fontId="0" fillId="5" borderId="8" xfId="0" applyFill="1" applyBorder="1" applyAlignment="1">
      <alignment/>
    </xf>
    <xf numFmtId="2" fontId="0" fillId="5" borderId="8" xfId="0" applyNumberFormat="1" applyFill="1" applyBorder="1" applyAlignment="1">
      <alignment/>
    </xf>
    <xf numFmtId="0" fontId="0" fillId="6" borderId="0" xfId="0" applyFill="1" applyBorder="1" applyAlignment="1">
      <alignment/>
    </xf>
    <xf numFmtId="22" fontId="0" fillId="6" borderId="0" xfId="0" applyNumberFormat="1" applyFill="1" applyBorder="1" applyAlignment="1">
      <alignment/>
    </xf>
    <xf numFmtId="0" fontId="4" fillId="6" borderId="0" xfId="0" applyFont="1" applyFill="1" applyBorder="1" applyAlignment="1">
      <alignment wrapText="1"/>
    </xf>
    <xf numFmtId="165" fontId="0" fillId="3" borderId="9" xfId="0" applyNumberFormat="1" applyFill="1" applyBorder="1" applyAlignment="1">
      <alignment/>
    </xf>
    <xf numFmtId="165" fontId="0" fillId="4" borderId="9" xfId="0" applyNumberFormat="1" applyFill="1" applyBorder="1" applyAlignment="1">
      <alignment/>
    </xf>
    <xf numFmtId="2" fontId="0" fillId="6" borderId="0" xfId="0" applyNumberFormat="1" applyFill="1" applyBorder="1" applyAlignment="1">
      <alignment/>
    </xf>
    <xf numFmtId="164" fontId="0" fillId="6" borderId="0" xfId="0" applyNumberFormat="1" applyFill="1" applyBorder="1" applyAlignment="1">
      <alignment/>
    </xf>
    <xf numFmtId="1" fontId="0" fillId="5" borderId="26" xfId="0" applyNumberFormat="1" applyFill="1" applyBorder="1" applyAlignment="1">
      <alignment/>
    </xf>
    <xf numFmtId="1" fontId="0" fillId="5" borderId="9" xfId="0" applyNumberFormat="1" applyFill="1" applyBorder="1" applyAlignment="1">
      <alignment/>
    </xf>
    <xf numFmtId="0" fontId="0" fillId="5" borderId="9" xfId="0" applyFill="1" applyBorder="1" applyAlignment="1">
      <alignment/>
    </xf>
    <xf numFmtId="2" fontId="0" fillId="5" borderId="9" xfId="0" applyNumberFormat="1" applyFill="1" applyBorder="1" applyAlignment="1">
      <alignment/>
    </xf>
    <xf numFmtId="0" fontId="0" fillId="6" borderId="9" xfId="0" applyFill="1" applyBorder="1" applyAlignment="1">
      <alignment/>
    </xf>
    <xf numFmtId="0" fontId="0" fillId="6" borderId="27" xfId="0" applyFill="1" applyBorder="1" applyAlignment="1">
      <alignment/>
    </xf>
    <xf numFmtId="0" fontId="0" fillId="0" borderId="28" xfId="0" applyFill="1" applyBorder="1" applyAlignment="1">
      <alignment/>
    </xf>
    <xf numFmtId="0" fontId="7" fillId="0" borderId="28" xfId="0" applyFont="1" applyFill="1" applyBorder="1" applyAlignment="1">
      <alignment/>
    </xf>
    <xf numFmtId="3" fontId="8" fillId="0" borderId="26" xfId="0" applyNumberFormat="1" applyFont="1" applyFill="1" applyBorder="1" applyAlignment="1">
      <alignment/>
    </xf>
    <xf numFmtId="3" fontId="0" fillId="0" borderId="27" xfId="0" applyNumberFormat="1" applyFill="1" applyBorder="1" applyAlignment="1">
      <alignment/>
    </xf>
    <xf numFmtId="0" fontId="0" fillId="7" borderId="0" xfId="0" applyFill="1" applyBorder="1" applyAlignment="1">
      <alignment/>
    </xf>
    <xf numFmtId="22" fontId="0" fillId="7" borderId="0" xfId="0" applyNumberFormat="1" applyFill="1" applyBorder="1" applyAlignment="1">
      <alignment/>
    </xf>
    <xf numFmtId="0" fontId="4" fillId="7" borderId="0" xfId="0" applyFont="1" applyFill="1" applyBorder="1" applyAlignment="1">
      <alignment wrapText="1"/>
    </xf>
    <xf numFmtId="165" fontId="0" fillId="3" borderId="29" xfId="0" applyNumberFormat="1" applyFill="1" applyBorder="1" applyAlignment="1">
      <alignment/>
    </xf>
    <xf numFmtId="165" fontId="0" fillId="4" borderId="29" xfId="0" applyNumberFormat="1" applyFill="1" applyBorder="1" applyAlignment="1">
      <alignment/>
    </xf>
    <xf numFmtId="2" fontId="0" fillId="7" borderId="0" xfId="0" applyNumberFormat="1" applyFill="1" applyBorder="1" applyAlignment="1">
      <alignment/>
    </xf>
    <xf numFmtId="164" fontId="0" fillId="7" borderId="0" xfId="0" applyNumberFormat="1" applyFill="1" applyBorder="1" applyAlignment="1">
      <alignment/>
    </xf>
    <xf numFmtId="1" fontId="0" fillId="5" borderId="30" xfId="0" applyNumberFormat="1" applyFill="1" applyBorder="1" applyAlignment="1">
      <alignment/>
    </xf>
    <xf numFmtId="1" fontId="0" fillId="5" borderId="29" xfId="0" applyNumberFormat="1" applyFill="1" applyBorder="1" applyAlignment="1">
      <alignment/>
    </xf>
    <xf numFmtId="0" fontId="0" fillId="5" borderId="29" xfId="0" applyFill="1" applyBorder="1" applyAlignment="1">
      <alignment/>
    </xf>
    <xf numFmtId="2" fontId="0" fillId="5" borderId="29" xfId="0" applyNumberFormat="1" applyFill="1" applyBorder="1" applyAlignment="1">
      <alignment/>
    </xf>
    <xf numFmtId="0" fontId="0" fillId="7" borderId="29" xfId="0" applyFill="1" applyBorder="1" applyAlignment="1">
      <alignment/>
    </xf>
    <xf numFmtId="0" fontId="0" fillId="6" borderId="31" xfId="0" applyFill="1" applyBorder="1" applyAlignment="1">
      <alignment/>
    </xf>
    <xf numFmtId="0" fontId="0" fillId="7" borderId="32" xfId="0" applyFill="1" applyBorder="1" applyAlignment="1">
      <alignment/>
    </xf>
    <xf numFmtId="0" fontId="0" fillId="7" borderId="30" xfId="0" applyFill="1" applyBorder="1" applyAlignment="1">
      <alignment/>
    </xf>
    <xf numFmtId="0" fontId="0" fillId="7" borderId="31" xfId="0" applyFill="1" applyBorder="1" applyAlignment="1">
      <alignment/>
    </xf>
    <xf numFmtId="22" fontId="0" fillId="0" borderId="0" xfId="0" applyNumberFormat="1" applyFill="1" applyBorder="1" applyAlignment="1">
      <alignment/>
    </xf>
    <xf numFmtId="0" fontId="4" fillId="0" borderId="0" xfId="0" applyFont="1" applyFill="1" applyBorder="1" applyAlignment="1">
      <alignment wrapText="1"/>
    </xf>
    <xf numFmtId="166" fontId="0" fillId="8" borderId="29" xfId="0" applyNumberFormat="1" applyFill="1" applyBorder="1" applyAlignment="1">
      <alignment/>
    </xf>
    <xf numFmtId="0" fontId="0" fillId="8" borderId="29" xfId="0" applyFill="1" applyBorder="1" applyAlignment="1">
      <alignment/>
    </xf>
    <xf numFmtId="0" fontId="7" fillId="7" borderId="32" xfId="0" applyFont="1" applyFill="1" applyBorder="1" applyAlignment="1">
      <alignment/>
    </xf>
    <xf numFmtId="3" fontId="8" fillId="7" borderId="30" xfId="0" applyNumberFormat="1" applyFont="1" applyFill="1" applyBorder="1" applyAlignment="1">
      <alignment/>
    </xf>
    <xf numFmtId="3" fontId="0" fillId="7" borderId="31" xfId="0" applyNumberFormat="1" applyFill="1" applyBorder="1" applyAlignment="1">
      <alignment/>
    </xf>
    <xf numFmtId="0" fontId="5" fillId="0" borderId="0" xfId="0" applyFont="1" applyBorder="1" applyAlignment="1">
      <alignment/>
    </xf>
    <xf numFmtId="2" fontId="0" fillId="0" borderId="0" xfId="0" applyNumberFormat="1" applyFill="1" applyAlignment="1">
      <alignment/>
    </xf>
    <xf numFmtId="164" fontId="0" fillId="0" borderId="0" xfId="0" applyNumberFormat="1" applyFill="1" applyAlignment="1">
      <alignment/>
    </xf>
    <xf numFmtId="1" fontId="0" fillId="5" borderId="33" xfId="0" applyNumberFormat="1" applyFill="1" applyBorder="1" applyAlignment="1">
      <alignment/>
    </xf>
    <xf numFmtId="0" fontId="0" fillId="7" borderId="34" xfId="0" applyFill="1" applyBorder="1" applyAlignment="1">
      <alignment/>
    </xf>
    <xf numFmtId="0" fontId="0" fillId="7" borderId="35" xfId="0" applyFill="1" applyBorder="1" applyAlignment="1">
      <alignment/>
    </xf>
    <xf numFmtId="3" fontId="8" fillId="7" borderId="36" xfId="0" applyNumberFormat="1" applyFont="1" applyFill="1" applyBorder="1" applyAlignment="1">
      <alignment/>
    </xf>
    <xf numFmtId="0" fontId="0" fillId="0" borderId="37" xfId="0" applyBorder="1" applyAlignment="1">
      <alignment/>
    </xf>
    <xf numFmtId="166" fontId="0" fillId="8" borderId="38" xfId="0" applyNumberFormat="1" applyFill="1" applyBorder="1" applyAlignment="1">
      <alignment/>
    </xf>
    <xf numFmtId="0" fontId="0" fillId="8" borderId="38" xfId="0" applyFill="1" applyBorder="1" applyAlignment="1">
      <alignment/>
    </xf>
    <xf numFmtId="0" fontId="0" fillId="6" borderId="39" xfId="0" applyFill="1" applyBorder="1" applyAlignment="1">
      <alignment/>
    </xf>
    <xf numFmtId="0" fontId="0" fillId="7" borderId="40" xfId="0" applyFill="1" applyBorder="1" applyAlignment="1">
      <alignment/>
    </xf>
    <xf numFmtId="0" fontId="7" fillId="7" borderId="5" xfId="0" applyFont="1" applyFill="1" applyBorder="1" applyAlignment="1">
      <alignment/>
    </xf>
    <xf numFmtId="0" fontId="0" fillId="7" borderId="41" xfId="0" applyFill="1" applyBorder="1" applyAlignment="1">
      <alignment/>
    </xf>
    <xf numFmtId="3" fontId="8" fillId="7" borderId="42" xfId="0" applyNumberFormat="1" applyFont="1" applyFill="1" applyBorder="1" applyAlignment="1">
      <alignment/>
    </xf>
    <xf numFmtId="3" fontId="0" fillId="7" borderId="39" xfId="0" applyNumberFormat="1" applyFill="1" applyBorder="1" applyAlignment="1">
      <alignment/>
    </xf>
    <xf numFmtId="0" fontId="0" fillId="0" borderId="2" xfId="0" applyBorder="1" applyAlignment="1">
      <alignment/>
    </xf>
    <xf numFmtId="22" fontId="0" fillId="0" borderId="3" xfId="0" applyNumberFormat="1" applyBorder="1" applyAlignment="1">
      <alignment/>
    </xf>
    <xf numFmtId="0" fontId="0" fillId="0" borderId="3" xfId="0" applyBorder="1" applyAlignment="1">
      <alignment/>
    </xf>
    <xf numFmtId="0" fontId="4" fillId="0" borderId="3" xfId="0" applyFont="1" applyBorder="1" applyAlignment="1">
      <alignment wrapText="1"/>
    </xf>
    <xf numFmtId="166" fontId="0" fillId="8" borderId="4" xfId="0" applyNumberFormat="1" applyFill="1" applyBorder="1" applyAlignment="1">
      <alignment/>
    </xf>
    <xf numFmtId="0" fontId="0" fillId="8" borderId="4" xfId="0" applyFill="1" applyBorder="1" applyAlignment="1">
      <alignment/>
    </xf>
    <xf numFmtId="0" fontId="0" fillId="6" borderId="43" xfId="0" applyFill="1" applyBorder="1" applyAlignment="1">
      <alignment/>
    </xf>
    <xf numFmtId="0" fontId="7" fillId="7" borderId="44" xfId="0" applyFont="1" applyFill="1" applyBorder="1" applyAlignment="1">
      <alignment/>
    </xf>
    <xf numFmtId="0" fontId="5" fillId="0" borderId="37" xfId="0" applyFont="1" applyBorder="1" applyAlignment="1">
      <alignment/>
    </xf>
    <xf numFmtId="1" fontId="0" fillId="5" borderId="45" xfId="0" applyNumberFormat="1" applyFill="1" applyBorder="1" applyAlignment="1">
      <alignment/>
    </xf>
    <xf numFmtId="166" fontId="0" fillId="8" borderId="8" xfId="0" applyNumberFormat="1" applyFill="1" applyBorder="1" applyAlignment="1">
      <alignment/>
    </xf>
    <xf numFmtId="0" fontId="0" fillId="8" borderId="8" xfId="0" applyFill="1" applyBorder="1" applyAlignment="1">
      <alignment/>
    </xf>
    <xf numFmtId="0" fontId="0" fillId="6" borderId="25" xfId="0" applyFill="1" applyBorder="1" applyAlignment="1">
      <alignment/>
    </xf>
    <xf numFmtId="0" fontId="0" fillId="7" borderId="37" xfId="0" applyFill="1" applyBorder="1" applyAlignment="1">
      <alignment/>
    </xf>
    <xf numFmtId="0" fontId="7" fillId="7" borderId="0" xfId="0" applyFont="1" applyFill="1" applyAlignment="1">
      <alignment/>
    </xf>
    <xf numFmtId="0" fontId="0" fillId="7" borderId="46" xfId="0" applyFill="1" applyBorder="1" applyAlignment="1">
      <alignment/>
    </xf>
    <xf numFmtId="3" fontId="8" fillId="7" borderId="47" xfId="0" applyNumberFormat="1" applyFont="1" applyFill="1" applyBorder="1" applyAlignment="1">
      <alignment/>
    </xf>
    <xf numFmtId="3" fontId="0" fillId="7" borderId="25" xfId="0" applyNumberFormat="1" applyFill="1" applyBorder="1" applyAlignment="1">
      <alignment/>
    </xf>
    <xf numFmtId="0" fontId="9" fillId="0" borderId="0" xfId="0" applyFont="1" applyAlignment="1">
      <alignment/>
    </xf>
    <xf numFmtId="0" fontId="6" fillId="0" borderId="0" xfId="0" applyFont="1" applyAlignment="1">
      <alignment/>
    </xf>
    <xf numFmtId="165" fontId="0" fillId="3" borderId="38" xfId="0" applyNumberFormat="1" applyFill="1" applyBorder="1" applyAlignment="1">
      <alignment/>
    </xf>
    <xf numFmtId="165" fontId="0" fillId="4" borderId="38" xfId="0" applyNumberFormat="1" applyFill="1" applyBorder="1" applyAlignment="1">
      <alignment/>
    </xf>
    <xf numFmtId="1" fontId="0" fillId="5" borderId="48" xfId="0" applyNumberFormat="1" applyFill="1" applyBorder="1" applyAlignment="1">
      <alignment/>
    </xf>
    <xf numFmtId="1" fontId="0" fillId="5" borderId="38" xfId="0" applyNumberFormat="1" applyFill="1" applyBorder="1" applyAlignment="1">
      <alignment/>
    </xf>
    <xf numFmtId="0" fontId="0" fillId="5" borderId="38" xfId="0" applyFill="1" applyBorder="1" applyAlignment="1">
      <alignment/>
    </xf>
    <xf numFmtId="2" fontId="0" fillId="5" borderId="38" xfId="0" applyNumberFormat="1" applyFill="1" applyBorder="1" applyAlignment="1">
      <alignment/>
    </xf>
    <xf numFmtId="0" fontId="10" fillId="0" borderId="0" xfId="0" applyFont="1" applyBorder="1" applyAlignment="1">
      <alignment/>
    </xf>
    <xf numFmtId="0" fontId="0" fillId="0" borderId="49" xfId="0" applyBorder="1" applyAlignment="1">
      <alignment/>
    </xf>
    <xf numFmtId="0" fontId="0" fillId="0" borderId="0" xfId="0" applyBorder="1" applyAlignment="1">
      <alignment horizontal="left"/>
    </xf>
    <xf numFmtId="0" fontId="0" fillId="0" borderId="50" xfId="0" applyBorder="1" applyAlignment="1">
      <alignment/>
    </xf>
    <xf numFmtId="0" fontId="5" fillId="0" borderId="12" xfId="0" applyFont="1" applyBorder="1" applyAlignment="1">
      <alignment horizontal="left"/>
    </xf>
    <xf numFmtId="0" fontId="0" fillId="0" borderId="12" xfId="0" applyBorder="1" applyAlignment="1">
      <alignment/>
    </xf>
    <xf numFmtId="0" fontId="0" fillId="0" borderId="51" xfId="0" applyBorder="1" applyAlignment="1">
      <alignment/>
    </xf>
    <xf numFmtId="0" fontId="0" fillId="0" borderId="46" xfId="0" applyBorder="1" applyAlignment="1">
      <alignment/>
    </xf>
    <xf numFmtId="0" fontId="0" fillId="0" borderId="52" xfId="0" applyBorder="1" applyAlignment="1">
      <alignment horizontal="left"/>
    </xf>
    <xf numFmtId="0" fontId="4" fillId="0" borderId="51" xfId="0" applyFont="1" applyBorder="1" applyAlignment="1">
      <alignment horizontal="center"/>
    </xf>
    <xf numFmtId="0" fontId="4" fillId="0" borderId="46" xfId="0" applyFont="1" applyBorder="1" applyAlignment="1">
      <alignment horizontal="center"/>
    </xf>
    <xf numFmtId="0" fontId="4" fillId="0" borderId="0" xfId="0" applyFont="1" applyBorder="1" applyAlignment="1">
      <alignment horizontal="center"/>
    </xf>
    <xf numFmtId="0" fontId="0" fillId="0" borderId="46" xfId="0" applyBorder="1" applyAlignment="1">
      <alignment horizontal="center"/>
    </xf>
    <xf numFmtId="0" fontId="0" fillId="0" borderId="49" xfId="0" applyBorder="1" applyAlignment="1">
      <alignment horizontal="center"/>
    </xf>
    <xf numFmtId="0" fontId="0" fillId="0" borderId="51" xfId="0" applyBorder="1" applyAlignment="1">
      <alignment horizontal="center"/>
    </xf>
    <xf numFmtId="1" fontId="0" fillId="0" borderId="53" xfId="0" applyNumberFormat="1" applyBorder="1" applyAlignment="1">
      <alignment/>
    </xf>
    <xf numFmtId="169" fontId="0" fillId="0" borderId="3" xfId="0" applyNumberFormat="1" applyBorder="1" applyAlignment="1">
      <alignment/>
    </xf>
    <xf numFmtId="0" fontId="0" fillId="0" borderId="53" xfId="0" applyBorder="1" applyAlignment="1">
      <alignment/>
    </xf>
    <xf numFmtId="0" fontId="5" fillId="0" borderId="54" xfId="0" applyFont="1" applyBorder="1" applyAlignment="1">
      <alignment/>
    </xf>
    <xf numFmtId="0" fontId="0" fillId="0" borderId="1" xfId="0" applyBorder="1" applyAlignment="1">
      <alignment/>
    </xf>
    <xf numFmtId="3" fontId="0" fillId="0" borderId="46" xfId="0" applyNumberFormat="1" applyBorder="1" applyAlignment="1">
      <alignment/>
    </xf>
    <xf numFmtId="169" fontId="0" fillId="0" borderId="0" xfId="0" applyNumberFormat="1" applyBorder="1" applyAlignment="1">
      <alignment/>
    </xf>
    <xf numFmtId="3" fontId="0" fillId="0" borderId="53" xfId="0" applyNumberFormat="1" applyBorder="1" applyAlignment="1">
      <alignment/>
    </xf>
    <xf numFmtId="3" fontId="4" fillId="0" borderId="53" xfId="0" applyNumberFormat="1" applyFont="1" applyBorder="1" applyAlignment="1">
      <alignment/>
    </xf>
    <xf numFmtId="3" fontId="5" fillId="0" borderId="54" xfId="0" applyNumberFormat="1" applyFont="1" applyBorder="1" applyAlignment="1">
      <alignment/>
    </xf>
    <xf numFmtId="3" fontId="0" fillId="0" borderId="12" xfId="0" applyNumberFormat="1" applyBorder="1" applyAlignment="1">
      <alignment/>
    </xf>
    <xf numFmtId="3" fontId="0" fillId="0" borderId="55" xfId="0" applyNumberFormat="1" applyBorder="1" applyAlignment="1">
      <alignment/>
    </xf>
    <xf numFmtId="0" fontId="4" fillId="0" borderId="53" xfId="0" applyFont="1" applyBorder="1" applyAlignment="1">
      <alignment horizontal="center"/>
    </xf>
    <xf numFmtId="0" fontId="4" fillId="0" borderId="56" xfId="0" applyFont="1" applyBorder="1" applyAlignment="1">
      <alignment horizontal="center"/>
    </xf>
    <xf numFmtId="0" fontId="4" fillId="0" borderId="49" xfId="0" applyFont="1" applyBorder="1" applyAlignment="1">
      <alignment horizontal="center"/>
    </xf>
    <xf numFmtId="0" fontId="4" fillId="0" borderId="1" xfId="0" applyFont="1" applyBorder="1" applyAlignment="1">
      <alignment horizontal="center"/>
    </xf>
    <xf numFmtId="0" fontId="0" fillId="0" borderId="53" xfId="0" applyBorder="1" applyAlignment="1">
      <alignment horizontal="center"/>
    </xf>
    <xf numFmtId="0" fontId="0" fillId="0" borderId="1" xfId="0" applyBorder="1" applyAlignment="1">
      <alignment horizontal="center"/>
    </xf>
    <xf numFmtId="0" fontId="0" fillId="0" borderId="52" xfId="0" applyBorder="1" applyAlignment="1">
      <alignment horizontal="center"/>
    </xf>
    <xf numFmtId="0" fontId="0" fillId="0" borderId="50" xfId="0" applyBorder="1" applyAlignment="1">
      <alignment horizontal="center"/>
    </xf>
    <xf numFmtId="0" fontId="0" fillId="0" borderId="55" xfId="0" applyBorder="1" applyAlignment="1">
      <alignment horizontal="center"/>
    </xf>
    <xf numFmtId="3" fontId="0" fillId="0" borderId="0" xfId="0" applyNumberFormat="1" applyBorder="1" applyAlignment="1">
      <alignment/>
    </xf>
    <xf numFmtId="170" fontId="0" fillId="0" borderId="0" xfId="0" applyNumberFormat="1" applyBorder="1" applyAlignment="1">
      <alignment/>
    </xf>
    <xf numFmtId="2" fontId="0" fillId="0" borderId="0" xfId="0" applyNumberFormat="1" applyBorder="1" applyAlignment="1">
      <alignment/>
    </xf>
    <xf numFmtId="166" fontId="0" fillId="0" borderId="3" xfId="0" applyNumberFormat="1" applyBorder="1" applyAlignment="1">
      <alignment/>
    </xf>
    <xf numFmtId="0" fontId="7" fillId="0" borderId="3" xfId="0" applyFont="1" applyFill="1" applyBorder="1" applyAlignment="1">
      <alignment/>
    </xf>
    <xf numFmtId="3" fontId="9" fillId="0" borderId="53" xfId="0" applyNumberFormat="1" applyFont="1" applyBorder="1" applyAlignment="1">
      <alignment/>
    </xf>
    <xf numFmtId="3" fontId="0" fillId="0" borderId="3" xfId="0" applyNumberFormat="1" applyBorder="1" applyAlignment="1">
      <alignment/>
    </xf>
    <xf numFmtId="3" fontId="0" fillId="0" borderId="49" xfId="0" applyNumberFormat="1" applyBorder="1" applyAlignment="1">
      <alignment/>
    </xf>
    <xf numFmtId="166" fontId="0" fillId="0" borderId="0" xfId="0" applyNumberFormat="1" applyBorder="1" applyAlignment="1">
      <alignment/>
    </xf>
    <xf numFmtId="3" fontId="9" fillId="0" borderId="46" xfId="0" applyNumberFormat="1" applyFont="1" applyBorder="1" applyAlignment="1">
      <alignment/>
    </xf>
    <xf numFmtId="3" fontId="0" fillId="0" borderId="51" xfId="0" applyNumberFormat="1" applyBorder="1" applyAlignment="1">
      <alignment/>
    </xf>
    <xf numFmtId="3" fontId="0" fillId="0" borderId="1" xfId="0" applyNumberFormat="1" applyBorder="1" applyAlignment="1">
      <alignment/>
    </xf>
    <xf numFmtId="0" fontId="5" fillId="0" borderId="3" xfId="0" applyFont="1" applyBorder="1" applyAlignment="1">
      <alignment/>
    </xf>
    <xf numFmtId="166" fontId="0" fillId="0" borderId="57" xfId="0" applyNumberFormat="1" applyBorder="1" applyAlignment="1">
      <alignment/>
    </xf>
    <xf numFmtId="14" fontId="0" fillId="0" borderId="58" xfId="0" applyNumberFormat="1" applyBorder="1" applyAlignment="1">
      <alignment/>
    </xf>
    <xf numFmtId="20" fontId="0" fillId="0" borderId="58" xfId="0" applyNumberFormat="1" applyBorder="1" applyAlignment="1">
      <alignment/>
    </xf>
    <xf numFmtId="20" fontId="0" fillId="0" borderId="57" xfId="0" applyNumberFormat="1" applyBorder="1" applyAlignment="1">
      <alignment/>
    </xf>
    <xf numFmtId="167" fontId="0" fillId="0" borderId="58" xfId="0" applyNumberFormat="1" applyBorder="1" applyAlignment="1">
      <alignment/>
    </xf>
    <xf numFmtId="0" fontId="0" fillId="0" borderId="57" xfId="0" applyBorder="1" applyAlignment="1">
      <alignment/>
    </xf>
    <xf numFmtId="0" fontId="7" fillId="0" borderId="58" xfId="0" applyFont="1" applyFill="1" applyBorder="1" applyAlignment="1">
      <alignment/>
    </xf>
    <xf numFmtId="0" fontId="0" fillId="0" borderId="54" xfId="0" applyBorder="1" applyAlignment="1">
      <alignment/>
    </xf>
    <xf numFmtId="3" fontId="0" fillId="0" borderId="56" xfId="0" applyNumberFormat="1" applyBorder="1" applyAlignment="1">
      <alignment/>
    </xf>
    <xf numFmtId="167" fontId="0" fillId="0" borderId="57" xfId="0" applyNumberFormat="1" applyBorder="1" applyAlignment="1">
      <alignment/>
    </xf>
    <xf numFmtId="167" fontId="0" fillId="0" borderId="0" xfId="0" applyNumberFormat="1" applyBorder="1" applyAlignment="1">
      <alignment/>
    </xf>
    <xf numFmtId="14" fontId="0" fillId="0" borderId="0" xfId="0" applyNumberFormat="1" applyBorder="1" applyAlignment="1">
      <alignment/>
    </xf>
    <xf numFmtId="20" fontId="0" fillId="0" borderId="0" xfId="0" applyNumberFormat="1" applyBorder="1" applyAlignment="1">
      <alignment/>
    </xf>
    <xf numFmtId="166" fontId="0" fillId="0" borderId="0" xfId="0" applyNumberFormat="1" applyAlignment="1">
      <alignment/>
    </xf>
    <xf numFmtId="0" fontId="7" fillId="0" borderId="0" xfId="0" applyFont="1" applyFill="1" applyAlignment="1">
      <alignment/>
    </xf>
    <xf numFmtId="3" fontId="0" fillId="0" borderId="0" xfId="0" applyNumberFormat="1" applyAlignment="1">
      <alignment/>
    </xf>
    <xf numFmtId="3" fontId="8" fillId="0" borderId="59" xfId="0" applyNumberFormat="1" applyFont="1" applyBorder="1" applyAlignment="1">
      <alignment/>
    </xf>
    <xf numFmtId="0" fontId="0" fillId="0" borderId="60" xfId="0" applyBorder="1" applyAlignment="1">
      <alignment/>
    </xf>
    <xf numFmtId="166" fontId="0" fillId="0" borderId="60" xfId="0" applyNumberFormat="1" applyBorder="1" applyAlignment="1">
      <alignment/>
    </xf>
    <xf numFmtId="0" fontId="0" fillId="0" borderId="59" xfId="0" applyBorder="1" applyAlignment="1">
      <alignment/>
    </xf>
    <xf numFmtId="0" fontId="7" fillId="0" borderId="60" xfId="0" applyFont="1" applyFill="1" applyBorder="1" applyAlignment="1">
      <alignment/>
    </xf>
    <xf numFmtId="3" fontId="8" fillId="0" borderId="46" xfId="0" applyNumberFormat="1" applyFont="1" applyBorder="1" applyAlignment="1">
      <alignment/>
    </xf>
    <xf numFmtId="3" fontId="0" fillId="0" borderId="61" xfId="0" applyNumberFormat="1" applyBorder="1" applyAlignment="1">
      <alignment/>
    </xf>
    <xf numFmtId="3" fontId="8" fillId="0" borderId="62" xfId="0" applyNumberFormat="1" applyFont="1" applyBorder="1" applyAlignment="1">
      <alignment/>
    </xf>
    <xf numFmtId="3" fontId="0" fillId="0" borderId="62" xfId="0" applyNumberFormat="1" applyBorder="1" applyAlignment="1">
      <alignment/>
    </xf>
    <xf numFmtId="3" fontId="0" fillId="0" borderId="63" xfId="0" applyNumberFormat="1" applyBorder="1" applyAlignment="1">
      <alignment/>
    </xf>
    <xf numFmtId="0" fontId="0" fillId="0" borderId="64" xfId="0" applyBorder="1" applyAlignment="1">
      <alignment/>
    </xf>
    <xf numFmtId="0" fontId="5" fillId="0" borderId="18" xfId="0" applyFont="1" applyBorder="1" applyAlignment="1">
      <alignment/>
    </xf>
    <xf numFmtId="166" fontId="0" fillId="0" borderId="62" xfId="0" applyNumberFormat="1" applyBorder="1" applyAlignment="1">
      <alignment/>
    </xf>
    <xf numFmtId="14" fontId="0" fillId="0" borderId="18" xfId="0" applyNumberFormat="1" applyBorder="1" applyAlignment="1">
      <alignment/>
    </xf>
    <xf numFmtId="20" fontId="0" fillId="0" borderId="18" xfId="0" applyNumberFormat="1" applyBorder="1" applyAlignment="1">
      <alignment/>
    </xf>
    <xf numFmtId="20" fontId="0" fillId="0" borderId="62" xfId="0" applyNumberFormat="1" applyBorder="1" applyAlignment="1">
      <alignment/>
    </xf>
    <xf numFmtId="167" fontId="0" fillId="0" borderId="18" xfId="0" applyNumberFormat="1" applyBorder="1" applyAlignment="1">
      <alignment/>
    </xf>
    <xf numFmtId="0" fontId="0" fillId="0" borderId="62" xfId="0" applyBorder="1" applyAlignment="1">
      <alignment/>
    </xf>
    <xf numFmtId="0" fontId="7" fillId="0" borderId="18" xfId="0" applyFont="1" applyFill="1" applyBorder="1" applyAlignment="1">
      <alignment/>
    </xf>
    <xf numFmtId="3" fontId="8" fillId="0" borderId="53" xfId="0" applyNumberFormat="1" applyFont="1" applyBorder="1" applyAlignment="1">
      <alignment/>
    </xf>
    <xf numFmtId="3" fontId="0" fillId="0" borderId="65" xfId="0" applyNumberFormat="1" applyBorder="1" applyAlignment="1">
      <alignment/>
    </xf>
    <xf numFmtId="3" fontId="8" fillId="0" borderId="66" xfId="0" applyNumberFormat="1" applyFont="1" applyBorder="1" applyAlignment="1">
      <alignment/>
    </xf>
    <xf numFmtId="3" fontId="0" fillId="0" borderId="66" xfId="0" applyNumberFormat="1" applyBorder="1" applyAlignment="1">
      <alignment/>
    </xf>
    <xf numFmtId="3" fontId="0" fillId="0" borderId="67" xfId="0" applyNumberFormat="1" applyBorder="1" applyAlignment="1">
      <alignment/>
    </xf>
    <xf numFmtId="0" fontId="0" fillId="0" borderId="68" xfId="0" applyBorder="1" applyAlignment="1">
      <alignment/>
    </xf>
    <xf numFmtId="0" fontId="5" fillId="0" borderId="69" xfId="0" applyFont="1" applyBorder="1" applyAlignment="1">
      <alignment/>
    </xf>
    <xf numFmtId="166" fontId="0" fillId="0" borderId="70" xfId="0" applyNumberFormat="1" applyBorder="1" applyAlignment="1">
      <alignment/>
    </xf>
    <xf numFmtId="14" fontId="0" fillId="0" borderId="71" xfId="0" applyNumberFormat="1" applyBorder="1" applyAlignment="1">
      <alignment/>
    </xf>
    <xf numFmtId="20" fontId="0" fillId="0" borderId="71" xfId="0" applyNumberFormat="1" applyBorder="1" applyAlignment="1">
      <alignment/>
    </xf>
    <xf numFmtId="20" fontId="0" fillId="0" borderId="70" xfId="0" applyNumberFormat="1" applyBorder="1" applyAlignment="1">
      <alignment/>
    </xf>
    <xf numFmtId="167" fontId="0" fillId="0" borderId="71" xfId="0" applyNumberFormat="1" applyBorder="1" applyAlignment="1">
      <alignment/>
    </xf>
    <xf numFmtId="0" fontId="0" fillId="0" borderId="70" xfId="0" applyBorder="1" applyAlignment="1">
      <alignment/>
    </xf>
    <xf numFmtId="0" fontId="7" fillId="0" borderId="71" xfId="0" applyFont="1" applyFill="1" applyBorder="1" applyAlignment="1">
      <alignment/>
    </xf>
    <xf numFmtId="0" fontId="0" fillId="0" borderId="72" xfId="0" applyBorder="1" applyAlignment="1">
      <alignment/>
    </xf>
    <xf numFmtId="0" fontId="0" fillId="0" borderId="69" xfId="0" applyBorder="1" applyAlignment="1">
      <alignment/>
    </xf>
    <xf numFmtId="166" fontId="0" fillId="0" borderId="73" xfId="0" applyNumberFormat="1" applyBorder="1" applyAlignment="1">
      <alignment/>
    </xf>
    <xf numFmtId="14" fontId="0" fillId="0" borderId="74" xfId="0" applyNumberFormat="1" applyBorder="1" applyAlignment="1">
      <alignment/>
    </xf>
    <xf numFmtId="20" fontId="0" fillId="0" borderId="74" xfId="0" applyNumberFormat="1" applyBorder="1" applyAlignment="1">
      <alignment/>
    </xf>
    <xf numFmtId="20" fontId="0" fillId="0" borderId="73" xfId="0" applyNumberFormat="1" applyBorder="1" applyAlignment="1">
      <alignment/>
    </xf>
    <xf numFmtId="167" fontId="0" fillId="0" borderId="74" xfId="0" applyNumberFormat="1" applyBorder="1" applyAlignment="1">
      <alignment/>
    </xf>
    <xf numFmtId="0" fontId="0" fillId="0" borderId="73" xfId="0" applyBorder="1" applyAlignment="1">
      <alignment/>
    </xf>
    <xf numFmtId="0" fontId="7" fillId="0" borderId="74" xfId="0" applyFont="1" applyFill="1" applyBorder="1" applyAlignment="1">
      <alignment/>
    </xf>
    <xf numFmtId="0" fontId="0" fillId="0" borderId="75" xfId="0" applyBorder="1" applyAlignment="1">
      <alignment/>
    </xf>
    <xf numFmtId="166" fontId="0" fillId="0" borderId="53" xfId="0" applyNumberFormat="1" applyBorder="1" applyAlignment="1">
      <alignment/>
    </xf>
    <xf numFmtId="14" fontId="0" fillId="0" borderId="3" xfId="0" applyNumberFormat="1" applyBorder="1" applyAlignment="1">
      <alignment/>
    </xf>
    <xf numFmtId="20" fontId="0" fillId="0" borderId="3" xfId="0" applyNumberFormat="1" applyBorder="1" applyAlignment="1">
      <alignment/>
    </xf>
    <xf numFmtId="20" fontId="0" fillId="0" borderId="53" xfId="0" applyNumberFormat="1" applyBorder="1" applyAlignment="1">
      <alignment/>
    </xf>
    <xf numFmtId="167" fontId="0" fillId="0" borderId="3" xfId="0" applyNumberFormat="1" applyBorder="1" applyAlignment="1">
      <alignment/>
    </xf>
    <xf numFmtId="14" fontId="0" fillId="0" borderId="46" xfId="0" applyNumberFormat="1" applyBorder="1" applyAlignment="1">
      <alignment/>
    </xf>
    <xf numFmtId="3" fontId="8" fillId="0" borderId="76" xfId="0" applyNumberFormat="1" applyFont="1" applyBorder="1" applyAlignment="1">
      <alignment/>
    </xf>
    <xf numFmtId="3" fontId="0" fillId="0" borderId="76" xfId="0" applyNumberFormat="1" applyBorder="1" applyAlignment="1">
      <alignment/>
    </xf>
    <xf numFmtId="3" fontId="0" fillId="0" borderId="77" xfId="0" applyNumberFormat="1" applyBorder="1" applyAlignment="1">
      <alignment/>
    </xf>
    <xf numFmtId="0" fontId="0" fillId="0" borderId="78" xfId="0" applyBorder="1" applyAlignment="1">
      <alignment/>
    </xf>
    <xf numFmtId="0" fontId="0" fillId="0" borderId="79" xfId="0" applyBorder="1" applyAlignment="1">
      <alignment/>
    </xf>
    <xf numFmtId="166" fontId="0" fillId="0" borderId="79" xfId="0" applyNumberFormat="1" applyBorder="1" applyAlignment="1">
      <alignment/>
    </xf>
    <xf numFmtId="0" fontId="0" fillId="0" borderId="80" xfId="0" applyBorder="1" applyAlignment="1">
      <alignment/>
    </xf>
    <xf numFmtId="167" fontId="0" fillId="0" borderId="76" xfId="0" applyNumberFormat="1" applyBorder="1" applyAlignment="1">
      <alignment/>
    </xf>
    <xf numFmtId="14" fontId="0" fillId="0" borderId="81" xfId="0" applyNumberFormat="1" applyBorder="1" applyAlignment="1">
      <alignment/>
    </xf>
    <xf numFmtId="20" fontId="0" fillId="0" borderId="81" xfId="0" applyNumberFormat="1" applyBorder="1" applyAlignment="1">
      <alignment/>
    </xf>
    <xf numFmtId="0" fontId="0" fillId="0" borderId="76" xfId="0" applyBorder="1" applyAlignment="1">
      <alignment/>
    </xf>
    <xf numFmtId="0" fontId="7" fillId="0" borderId="81" xfId="0" applyFont="1" applyFill="1" applyBorder="1" applyAlignment="1">
      <alignment/>
    </xf>
    <xf numFmtId="0" fontId="0" fillId="0" borderId="82" xfId="0" applyBorder="1" applyAlignment="1">
      <alignment/>
    </xf>
    <xf numFmtId="3" fontId="8" fillId="0" borderId="57" xfId="0" applyNumberFormat="1" applyFont="1" applyBorder="1" applyAlignment="1">
      <alignment/>
    </xf>
    <xf numFmtId="3" fontId="0" fillId="0" borderId="57" xfId="0" applyNumberFormat="1" applyBorder="1" applyAlignment="1">
      <alignment/>
    </xf>
    <xf numFmtId="3" fontId="0" fillId="0" borderId="83" xfId="0" applyNumberFormat="1" applyBorder="1" applyAlignment="1">
      <alignment/>
    </xf>
    <xf numFmtId="0" fontId="0" fillId="0" borderId="84" xfId="0" applyBorder="1" applyAlignment="1">
      <alignment/>
    </xf>
    <xf numFmtId="166" fontId="0" fillId="0" borderId="12" xfId="0" applyNumberFormat="1" applyBorder="1" applyAlignment="1">
      <alignment/>
    </xf>
    <xf numFmtId="0" fontId="0" fillId="0" borderId="52" xfId="0" applyBorder="1" applyAlignment="1">
      <alignment/>
    </xf>
    <xf numFmtId="166" fontId="0" fillId="0" borderId="18" xfId="0" applyNumberFormat="1" applyBorder="1" applyAlignment="1">
      <alignment/>
    </xf>
    <xf numFmtId="3" fontId="0" fillId="0" borderId="59" xfId="0" applyNumberFormat="1" applyBorder="1" applyAlignment="1">
      <alignment/>
    </xf>
    <xf numFmtId="3" fontId="0" fillId="0" borderId="85" xfId="0" applyNumberFormat="1" applyBorder="1" applyAlignment="1">
      <alignment/>
    </xf>
    <xf numFmtId="3" fontId="0" fillId="0" borderId="86" xfId="0" applyNumberFormat="1" applyBorder="1" applyAlignment="1">
      <alignment/>
    </xf>
    <xf numFmtId="0" fontId="5" fillId="0" borderId="87" xfId="0" applyFont="1" applyBorder="1" applyAlignment="1">
      <alignment/>
    </xf>
    <xf numFmtId="0" fontId="0" fillId="0" borderId="88" xfId="0" applyBorder="1" applyAlignment="1">
      <alignment/>
    </xf>
    <xf numFmtId="166" fontId="0" fillId="0" borderId="88" xfId="0" applyNumberFormat="1" applyBorder="1" applyAlignment="1">
      <alignment/>
    </xf>
    <xf numFmtId="0" fontId="0" fillId="0" borderId="89" xfId="0" applyBorder="1" applyAlignment="1">
      <alignment/>
    </xf>
    <xf numFmtId="167" fontId="0" fillId="0" borderId="88" xfId="0" applyNumberFormat="1" applyBorder="1" applyAlignment="1">
      <alignment/>
    </xf>
    <xf numFmtId="14" fontId="0" fillId="0" borderId="88" xfId="0" applyNumberFormat="1" applyBorder="1" applyAlignment="1">
      <alignment/>
    </xf>
    <xf numFmtId="20" fontId="0" fillId="0" borderId="88" xfId="0" applyNumberFormat="1" applyBorder="1" applyAlignment="1">
      <alignment/>
    </xf>
    <xf numFmtId="0" fontId="7" fillId="0" borderId="88" xfId="0" applyFont="1" applyFill="1" applyBorder="1" applyAlignment="1">
      <alignment/>
    </xf>
    <xf numFmtId="3" fontId="8" fillId="0" borderId="89" xfId="0" applyNumberFormat="1" applyFont="1" applyBorder="1" applyAlignment="1">
      <alignment/>
    </xf>
    <xf numFmtId="3" fontId="0" fillId="0" borderId="89" xfId="0" applyNumberFormat="1" applyBorder="1" applyAlignment="1">
      <alignment/>
    </xf>
    <xf numFmtId="9" fontId="7" fillId="0" borderId="0" xfId="0" applyNumberFormat="1" applyFont="1" applyFill="1" applyBorder="1" applyAlignment="1">
      <alignment/>
    </xf>
    <xf numFmtId="0" fontId="5" fillId="0" borderId="2" xfId="0" applyFont="1" applyBorder="1" applyAlignment="1">
      <alignment/>
    </xf>
    <xf numFmtId="0" fontId="0" fillId="0" borderId="90" xfId="0" applyBorder="1" applyAlignment="1">
      <alignment/>
    </xf>
    <xf numFmtId="0" fontId="0" fillId="0" borderId="91" xfId="0" applyBorder="1" applyAlignment="1">
      <alignment/>
    </xf>
    <xf numFmtId="166" fontId="0" fillId="0" borderId="91" xfId="0" applyNumberFormat="1" applyBorder="1" applyAlignment="1">
      <alignment/>
    </xf>
    <xf numFmtId="0" fontId="0" fillId="0" borderId="92" xfId="0" applyBorder="1" applyAlignment="1">
      <alignment/>
    </xf>
    <xf numFmtId="0" fontId="7" fillId="0" borderId="91" xfId="0" applyFont="1" applyFill="1" applyBorder="1" applyAlignment="1">
      <alignment/>
    </xf>
    <xf numFmtId="3" fontId="8" fillId="0" borderId="92" xfId="0" applyNumberFormat="1" applyFont="1" applyBorder="1" applyAlignment="1">
      <alignment/>
    </xf>
    <xf numFmtId="3" fontId="0" fillId="0" borderId="92" xfId="0" applyNumberFormat="1" applyBorder="1" applyAlignment="1">
      <alignment/>
    </xf>
    <xf numFmtId="3" fontId="8" fillId="0" borderId="0" xfId="0" applyNumberFormat="1" applyFont="1" applyBorder="1" applyAlignment="1">
      <alignment/>
    </xf>
    <xf numFmtId="0" fontId="0" fillId="0" borderId="86" xfId="0" applyBorder="1" applyAlignment="1">
      <alignment/>
    </xf>
    <xf numFmtId="0" fontId="0" fillId="0" borderId="56" xfId="0" applyBorder="1" applyAlignment="1">
      <alignment/>
    </xf>
    <xf numFmtId="0" fontId="0" fillId="0" borderId="46" xfId="0" applyBorder="1" applyAlignment="1">
      <alignment wrapText="1"/>
    </xf>
    <xf numFmtId="0" fontId="0" fillId="0" borderId="1" xfId="0" applyBorder="1" applyAlignment="1">
      <alignment wrapText="1"/>
    </xf>
    <xf numFmtId="0" fontId="0" fillId="0" borderId="56" xfId="0" applyBorder="1" applyAlignment="1">
      <alignment wrapText="1"/>
    </xf>
    <xf numFmtId="0" fontId="7" fillId="0" borderId="12" xfId="0" applyFont="1" applyFill="1" applyBorder="1" applyAlignment="1">
      <alignment/>
    </xf>
    <xf numFmtId="0" fontId="0" fillId="0" borderId="50" xfId="0" applyBorder="1" applyAlignment="1">
      <alignment wrapText="1"/>
    </xf>
    <xf numFmtId="0" fontId="0" fillId="0" borderId="85" xfId="0" applyBorder="1" applyAlignment="1">
      <alignment wrapText="1"/>
    </xf>
    <xf numFmtId="0" fontId="0" fillId="0" borderId="86" xfId="0" applyBorder="1" applyAlignment="1">
      <alignment wrapText="1"/>
    </xf>
    <xf numFmtId="0" fontId="0" fillId="0" borderId="93" xfId="0" applyBorder="1" applyAlignment="1">
      <alignment wrapText="1"/>
    </xf>
    <xf numFmtId="0" fontId="0" fillId="0" borderId="94" xfId="0" applyBorder="1" applyAlignment="1">
      <alignment wrapText="1"/>
    </xf>
    <xf numFmtId="0" fontId="0" fillId="0" borderId="95" xfId="0" applyBorder="1" applyAlignment="1">
      <alignment/>
    </xf>
    <xf numFmtId="0" fontId="12" fillId="0" borderId="60" xfId="0" applyFont="1" applyBorder="1" applyAlignment="1">
      <alignment/>
    </xf>
    <xf numFmtId="3" fontId="11" fillId="0" borderId="0" xfId="0" applyNumberFormat="1" applyFont="1" applyBorder="1" applyAlignment="1">
      <alignment/>
    </xf>
    <xf numFmtId="0" fontId="5" fillId="0" borderId="64" xfId="0" applyFont="1" applyBorder="1" applyAlignment="1">
      <alignment/>
    </xf>
    <xf numFmtId="3" fontId="8" fillId="0" borderId="1" xfId="0" applyNumberFormat="1" applyFont="1" applyBorder="1" applyAlignment="1">
      <alignment/>
    </xf>
    <xf numFmtId="3" fontId="8" fillId="0" borderId="96" xfId="0" applyNumberFormat="1" applyFont="1" applyBorder="1" applyAlignment="1">
      <alignment/>
    </xf>
    <xf numFmtId="3" fontId="0" fillId="0" borderId="96" xfId="0" applyNumberFormat="1" applyBorder="1" applyAlignment="1">
      <alignment/>
    </xf>
    <xf numFmtId="3" fontId="0" fillId="0" borderId="97" xfId="0" applyNumberFormat="1" applyBorder="1" applyAlignment="1">
      <alignment/>
    </xf>
    <xf numFmtId="3" fontId="8" fillId="0" borderId="86" xfId="0" applyNumberFormat="1" applyFont="1" applyBorder="1" applyAlignment="1">
      <alignment/>
    </xf>
    <xf numFmtId="0" fontId="13" fillId="0" borderId="53" xfId="0" applyFont="1" applyBorder="1" applyAlignment="1">
      <alignment/>
    </xf>
    <xf numFmtId="0" fontId="13" fillId="0" borderId="91" xfId="0" applyFont="1" applyBorder="1" applyAlignment="1">
      <alignment/>
    </xf>
    <xf numFmtId="3" fontId="8" fillId="0" borderId="91" xfId="0" applyNumberFormat="1" applyFont="1" applyBorder="1" applyAlignment="1">
      <alignment/>
    </xf>
    <xf numFmtId="3" fontId="0" fillId="0" borderId="91" xfId="0" applyNumberFormat="1" applyBorder="1" applyAlignment="1">
      <alignment/>
    </xf>
    <xf numFmtId="0" fontId="0" fillId="0" borderId="91" xfId="0" applyBorder="1" applyAlignment="1">
      <alignment wrapText="1"/>
    </xf>
    <xf numFmtId="167" fontId="0" fillId="0" borderId="91" xfId="0" applyNumberFormat="1" applyBorder="1" applyAlignment="1">
      <alignment/>
    </xf>
    <xf numFmtId="14" fontId="0" fillId="0" borderId="91" xfId="0" applyNumberFormat="1" applyBorder="1" applyAlignment="1">
      <alignment/>
    </xf>
    <xf numFmtId="20" fontId="0" fillId="0" borderId="91" xfId="0" applyNumberFormat="1" applyBorder="1" applyAlignment="1">
      <alignment/>
    </xf>
    <xf numFmtId="0" fontId="0" fillId="0" borderId="98" xfId="0" applyBorder="1" applyAlignment="1">
      <alignment/>
    </xf>
    <xf numFmtId="0" fontId="5" fillId="0" borderId="99" xfId="0" applyFont="1" applyBorder="1" applyAlignment="1">
      <alignment/>
    </xf>
    <xf numFmtId="0" fontId="0" fillId="0" borderId="100" xfId="0" applyBorder="1" applyAlignment="1">
      <alignment/>
    </xf>
    <xf numFmtId="166" fontId="0" fillId="0" borderId="100" xfId="0" applyNumberFormat="1" applyBorder="1" applyAlignment="1">
      <alignment/>
    </xf>
    <xf numFmtId="0" fontId="0" fillId="0" borderId="101" xfId="0" applyBorder="1" applyAlignment="1">
      <alignment/>
    </xf>
    <xf numFmtId="167" fontId="0" fillId="0" borderId="100" xfId="0" applyNumberFormat="1" applyBorder="1" applyAlignment="1">
      <alignment/>
    </xf>
    <xf numFmtId="14" fontId="0" fillId="0" borderId="100" xfId="0" applyNumberFormat="1" applyBorder="1" applyAlignment="1">
      <alignment/>
    </xf>
    <xf numFmtId="20" fontId="0" fillId="0" borderId="100" xfId="0" applyNumberFormat="1" applyBorder="1" applyAlignment="1">
      <alignment/>
    </xf>
    <xf numFmtId="0" fontId="7" fillId="0" borderId="100" xfId="0" applyFont="1" applyFill="1" applyBorder="1" applyAlignment="1">
      <alignment/>
    </xf>
    <xf numFmtId="3" fontId="8" fillId="0" borderId="101" xfId="0" applyNumberFormat="1" applyFont="1" applyBorder="1" applyAlignment="1">
      <alignment/>
    </xf>
    <xf numFmtId="3" fontId="0" fillId="0" borderId="101" xfId="0" applyNumberFormat="1" applyBorder="1" applyAlignment="1">
      <alignment/>
    </xf>
    <xf numFmtId="0" fontId="0" fillId="0" borderId="102" xfId="0" applyBorder="1" applyAlignment="1">
      <alignment wrapText="1"/>
    </xf>
    <xf numFmtId="3" fontId="9" fillId="0" borderId="3" xfId="0" applyNumberFormat="1" applyFont="1" applyBorder="1" applyAlignment="1">
      <alignment/>
    </xf>
    <xf numFmtId="0" fontId="0" fillId="0" borderId="49" xfId="0" applyBorder="1" applyAlignment="1">
      <alignment wrapText="1"/>
    </xf>
    <xf numFmtId="3" fontId="9" fillId="0" borderId="0" xfId="0" applyNumberFormat="1" applyFont="1" applyBorder="1" applyAlignment="1">
      <alignment/>
    </xf>
    <xf numFmtId="0" fontId="0" fillId="0" borderId="51" xfId="0" applyBorder="1" applyAlignment="1">
      <alignment wrapText="1"/>
    </xf>
    <xf numFmtId="3" fontId="9" fillId="0" borderId="12" xfId="0" applyNumberFormat="1" applyFont="1" applyBorder="1" applyAlignment="1">
      <alignment/>
    </xf>
    <xf numFmtId="0" fontId="0" fillId="0" borderId="55" xfId="0" applyBorder="1" applyAlignment="1">
      <alignment wrapText="1"/>
    </xf>
    <xf numFmtId="0" fontId="0" fillId="0" borderId="0" xfId="0" applyBorder="1" applyAlignment="1">
      <alignment wrapText="1"/>
    </xf>
    <xf numFmtId="0" fontId="1" fillId="0" borderId="53" xfId="0" applyFont="1" applyBorder="1" applyAlignment="1">
      <alignment/>
    </xf>
    <xf numFmtId="3" fontId="0" fillId="0" borderId="58" xfId="0" applyNumberFormat="1" applyBorder="1" applyAlignment="1">
      <alignment/>
    </xf>
    <xf numFmtId="0" fontId="0" fillId="0" borderId="54" xfId="0" applyBorder="1" applyAlignment="1">
      <alignment wrapText="1"/>
    </xf>
    <xf numFmtId="0" fontId="0" fillId="0" borderId="58" xfId="0" applyBorder="1" applyAlignment="1">
      <alignment/>
    </xf>
    <xf numFmtId="167" fontId="0" fillId="0" borderId="53" xfId="0" applyNumberFormat="1" applyBorder="1" applyAlignment="1">
      <alignment/>
    </xf>
    <xf numFmtId="167" fontId="0" fillId="0" borderId="12" xfId="0" applyNumberFormat="1" applyBorder="1" applyAlignment="1">
      <alignment/>
    </xf>
    <xf numFmtId="14" fontId="0" fillId="0" borderId="12" xfId="0" applyNumberFormat="1" applyBorder="1" applyAlignment="1">
      <alignment/>
    </xf>
    <xf numFmtId="20" fontId="0" fillId="0" borderId="55" xfId="0" applyNumberFormat="1" applyBorder="1" applyAlignment="1">
      <alignment/>
    </xf>
    <xf numFmtId="20" fontId="0" fillId="0" borderId="12" xfId="0" applyNumberFormat="1" applyBorder="1" applyAlignment="1">
      <alignment/>
    </xf>
    <xf numFmtId="2" fontId="0" fillId="0" borderId="49" xfId="0" applyNumberFormat="1" applyBorder="1" applyAlignment="1">
      <alignment/>
    </xf>
    <xf numFmtId="3" fontId="0" fillId="0" borderId="103" xfId="0" applyNumberFormat="1" applyBorder="1" applyAlignment="1">
      <alignment/>
    </xf>
    <xf numFmtId="3" fontId="9" fillId="0" borderId="56" xfId="0" applyNumberFormat="1" applyFont="1" applyBorder="1" applyAlignment="1">
      <alignment/>
    </xf>
    <xf numFmtId="3" fontId="9" fillId="0" borderId="1" xfId="0" applyNumberFormat="1" applyFont="1" applyBorder="1" applyAlignment="1">
      <alignment/>
    </xf>
    <xf numFmtId="3" fontId="9" fillId="0" borderId="54" xfId="0" applyNumberFormat="1" applyFont="1" applyBorder="1" applyAlignment="1">
      <alignment/>
    </xf>
    <xf numFmtId="3" fontId="9" fillId="0" borderId="50" xfId="0" applyNumberFormat="1" applyFont="1" applyBorder="1" applyAlignment="1">
      <alignment/>
    </xf>
    <xf numFmtId="0" fontId="0" fillId="7" borderId="5" xfId="0" applyFill="1" applyBorder="1" applyAlignment="1">
      <alignment/>
    </xf>
    <xf numFmtId="1" fontId="0" fillId="5" borderId="104" xfId="0" applyNumberFormat="1" applyFill="1" applyBorder="1" applyAlignment="1">
      <alignment/>
    </xf>
    <xf numFmtId="166" fontId="0" fillId="8" borderId="9" xfId="0" applyNumberFormat="1" applyFill="1" applyBorder="1" applyAlignment="1">
      <alignment/>
    </xf>
    <xf numFmtId="0" fontId="0" fillId="8" borderId="9" xfId="0" applyFill="1" applyBorder="1" applyAlignment="1">
      <alignment/>
    </xf>
    <xf numFmtId="0" fontId="0" fillId="7" borderId="105" xfId="0" applyFill="1" applyBorder="1" applyAlignment="1">
      <alignment/>
    </xf>
    <xf numFmtId="0" fontId="7" fillId="7" borderId="28" xfId="0" applyFont="1" applyFill="1" applyBorder="1" applyAlignment="1">
      <alignment/>
    </xf>
    <xf numFmtId="0" fontId="0" fillId="7" borderId="106" xfId="0" applyFill="1" applyBorder="1" applyAlignment="1">
      <alignment/>
    </xf>
    <xf numFmtId="3" fontId="8" fillId="7" borderId="107" xfId="0" applyNumberFormat="1" applyFont="1" applyFill="1" applyBorder="1" applyAlignment="1">
      <alignment/>
    </xf>
    <xf numFmtId="3" fontId="0" fillId="7" borderId="27" xfId="0" applyNumberFormat="1" applyFill="1" applyBorder="1" applyAlignment="1">
      <alignment/>
    </xf>
    <xf numFmtId="22" fontId="0" fillId="0" borderId="58" xfId="0" applyNumberFormat="1" applyBorder="1" applyAlignment="1">
      <alignment/>
    </xf>
    <xf numFmtId="0" fontId="5" fillId="0" borderId="58" xfId="0" applyFont="1" applyBorder="1" applyAlignment="1">
      <alignment/>
    </xf>
    <xf numFmtId="0" fontId="4" fillId="0" borderId="58" xfId="0" applyFont="1" applyBorder="1" applyAlignment="1">
      <alignment wrapText="1"/>
    </xf>
    <xf numFmtId="165" fontId="0" fillId="3" borderId="108" xfId="0" applyNumberFormat="1" applyFill="1" applyBorder="1" applyAlignment="1">
      <alignment/>
    </xf>
    <xf numFmtId="165" fontId="0" fillId="4" borderId="108" xfId="0" applyNumberFormat="1" applyFill="1" applyBorder="1" applyAlignment="1">
      <alignment/>
    </xf>
    <xf numFmtId="2" fontId="0" fillId="0" borderId="58" xfId="0" applyNumberFormat="1" applyFill="1" applyBorder="1" applyAlignment="1">
      <alignment/>
    </xf>
    <xf numFmtId="1" fontId="0" fillId="5" borderId="109" xfId="0" applyNumberFormat="1" applyFill="1" applyBorder="1" applyAlignment="1">
      <alignment/>
    </xf>
    <xf numFmtId="1" fontId="0" fillId="5" borderId="108" xfId="0" applyNumberFormat="1" applyFill="1" applyBorder="1" applyAlignment="1">
      <alignment/>
    </xf>
    <xf numFmtId="14" fontId="0" fillId="5" borderId="108" xfId="0" applyNumberFormat="1" applyFill="1" applyBorder="1" applyAlignment="1">
      <alignment/>
    </xf>
    <xf numFmtId="2" fontId="0" fillId="5" borderId="108" xfId="0" applyNumberFormat="1" applyFill="1" applyBorder="1" applyAlignment="1">
      <alignment/>
    </xf>
    <xf numFmtId="166" fontId="0" fillId="8" borderId="108" xfId="0" applyNumberFormat="1" applyFill="1" applyBorder="1" applyAlignment="1">
      <alignment/>
    </xf>
    <xf numFmtId="20" fontId="0" fillId="8" borderId="108" xfId="0" applyNumberFormat="1" applyFill="1" applyBorder="1" applyAlignment="1">
      <alignment/>
    </xf>
    <xf numFmtId="167" fontId="0" fillId="8" borderId="108" xfId="0" applyNumberFormat="1" applyFill="1" applyBorder="1" applyAlignment="1">
      <alignment/>
    </xf>
    <xf numFmtId="14" fontId="0" fillId="8" borderId="108" xfId="0" applyNumberFormat="1" applyFill="1" applyBorder="1" applyAlignment="1">
      <alignment/>
    </xf>
    <xf numFmtId="0" fontId="0" fillId="6" borderId="110" xfId="0" applyFill="1" applyBorder="1" applyAlignment="1">
      <alignment/>
    </xf>
    <xf numFmtId="0" fontId="0" fillId="7" borderId="111" xfId="0" applyFill="1" applyBorder="1" applyAlignment="1">
      <alignment/>
    </xf>
    <xf numFmtId="0" fontId="7" fillId="7" borderId="58" xfId="0" applyFont="1" applyFill="1" applyBorder="1" applyAlignment="1">
      <alignment/>
    </xf>
    <xf numFmtId="0" fontId="0" fillId="7" borderId="57" xfId="0" applyFill="1" applyBorder="1" applyAlignment="1">
      <alignment/>
    </xf>
    <xf numFmtId="3" fontId="8" fillId="7" borderId="112" xfId="0" applyNumberFormat="1" applyFont="1" applyFill="1" applyBorder="1" applyAlignment="1">
      <alignment/>
    </xf>
    <xf numFmtId="3" fontId="0" fillId="7" borderId="113" xfId="0" applyNumberFormat="1" applyFill="1" applyBorder="1" applyAlignment="1">
      <alignment/>
    </xf>
    <xf numFmtId="164" fontId="0" fillId="0" borderId="58" xfId="0" applyNumberFormat="1" applyFill="1" applyBorder="1" applyAlignment="1">
      <alignment/>
    </xf>
    <xf numFmtId="0" fontId="0" fillId="5" borderId="108" xfId="0" applyFill="1" applyBorder="1" applyAlignment="1">
      <alignment/>
    </xf>
    <xf numFmtId="0" fontId="0" fillId="8" borderId="108" xfId="0" applyFill="1" applyBorder="1" applyAlignment="1">
      <alignment/>
    </xf>
    <xf numFmtId="166" fontId="6" fillId="8" borderId="108" xfId="0" applyNumberFormat="1" applyFont="1" applyFill="1" applyBorder="1" applyAlignment="1">
      <alignment/>
    </xf>
    <xf numFmtId="0" fontId="9" fillId="7" borderId="57" xfId="0" applyFont="1" applyFill="1" applyBorder="1" applyAlignment="1">
      <alignment/>
    </xf>
    <xf numFmtId="3" fontId="9" fillId="7" borderId="113" xfId="0" applyNumberFormat="1" applyFont="1" applyFill="1" applyBorder="1" applyAlignment="1">
      <alignment/>
    </xf>
    <xf numFmtId="2" fontId="6" fillId="0" borderId="58" xfId="0" applyNumberFormat="1" applyFont="1" applyFill="1" applyBorder="1" applyAlignment="1">
      <alignment/>
    </xf>
    <xf numFmtId="0" fontId="4" fillId="0" borderId="58" xfId="0" applyFont="1" applyBorder="1" applyAlignment="1">
      <alignment/>
    </xf>
    <xf numFmtId="1" fontId="0" fillId="5" borderId="114" xfId="0" applyNumberFormat="1" applyFill="1" applyBorder="1" applyAlignment="1">
      <alignment/>
    </xf>
    <xf numFmtId="3" fontId="8" fillId="7" borderId="114" xfId="0" applyNumberFormat="1" applyFont="1" applyFill="1" applyBorder="1" applyAlignment="1">
      <alignment/>
    </xf>
    <xf numFmtId="0" fontId="5" fillId="0" borderId="53" xfId="0" applyFont="1" applyBorder="1" applyAlignment="1">
      <alignment/>
    </xf>
    <xf numFmtId="165" fontId="0" fillId="3" borderId="4" xfId="0" applyNumberFormat="1" applyFill="1" applyBorder="1" applyAlignment="1">
      <alignment/>
    </xf>
    <xf numFmtId="165" fontId="0" fillId="4" borderId="4" xfId="0" applyNumberFormat="1" applyFill="1" applyBorder="1" applyAlignment="1">
      <alignment/>
    </xf>
    <xf numFmtId="2" fontId="0" fillId="0" borderId="3" xfId="0" applyNumberFormat="1" applyFill="1" applyBorder="1" applyAlignment="1">
      <alignment/>
    </xf>
    <xf numFmtId="164" fontId="0" fillId="0" borderId="3" xfId="0" applyNumberFormat="1" applyFill="1" applyBorder="1" applyAlignment="1">
      <alignment/>
    </xf>
    <xf numFmtId="1" fontId="0" fillId="5" borderId="115" xfId="0" applyNumberFormat="1" applyFill="1" applyBorder="1" applyAlignment="1">
      <alignment/>
    </xf>
    <xf numFmtId="1" fontId="0" fillId="5" borderId="4" xfId="0" applyNumberFormat="1" applyFill="1" applyBorder="1" applyAlignment="1">
      <alignment/>
    </xf>
    <xf numFmtId="0" fontId="0" fillId="5" borderId="4" xfId="0" applyFill="1" applyBorder="1" applyAlignment="1">
      <alignment/>
    </xf>
    <xf numFmtId="2" fontId="0" fillId="5" borderId="4" xfId="0" applyNumberFormat="1" applyFill="1" applyBorder="1" applyAlignment="1">
      <alignment/>
    </xf>
    <xf numFmtId="0" fontId="0" fillId="7" borderId="44" xfId="0" applyFill="1" applyBorder="1" applyAlignment="1">
      <alignment/>
    </xf>
    <xf numFmtId="3" fontId="8" fillId="7" borderId="115" xfId="0" applyNumberFormat="1" applyFont="1" applyFill="1" applyBorder="1" applyAlignment="1">
      <alignment/>
    </xf>
    <xf numFmtId="3" fontId="0" fillId="7" borderId="116" xfId="0" applyNumberFormat="1" applyFill="1" applyBorder="1" applyAlignment="1">
      <alignment/>
    </xf>
    <xf numFmtId="3" fontId="0" fillId="7" borderId="117" xfId="0" applyNumberFormat="1" applyFill="1" applyBorder="1" applyAlignment="1">
      <alignment/>
    </xf>
    <xf numFmtId="22" fontId="0" fillId="0" borderId="12" xfId="0" applyNumberFormat="1" applyBorder="1" applyAlignment="1">
      <alignment/>
    </xf>
    <xf numFmtId="0" fontId="4" fillId="0" borderId="12" xfId="0" applyFont="1" applyBorder="1" applyAlignment="1">
      <alignment wrapText="1"/>
    </xf>
    <xf numFmtId="165" fontId="0" fillId="3" borderId="118" xfId="0" applyNumberFormat="1" applyFill="1" applyBorder="1" applyAlignment="1">
      <alignment horizontal="center"/>
    </xf>
    <xf numFmtId="165" fontId="0" fillId="4" borderId="118" xfId="0" applyNumberFormat="1" applyFill="1" applyBorder="1" applyAlignment="1">
      <alignment horizontal="center"/>
    </xf>
    <xf numFmtId="2" fontId="0" fillId="0" borderId="12" xfId="0" applyNumberFormat="1" applyFill="1" applyBorder="1" applyAlignment="1">
      <alignment horizontal="center"/>
    </xf>
    <xf numFmtId="164" fontId="0" fillId="0" borderId="12" xfId="0" applyNumberFormat="1" applyFill="1" applyBorder="1" applyAlignment="1">
      <alignment horizontal="center"/>
    </xf>
    <xf numFmtId="1" fontId="0" fillId="5" borderId="119" xfId="0" applyNumberFormat="1" applyFill="1" applyBorder="1" applyAlignment="1">
      <alignment horizontal="center"/>
    </xf>
    <xf numFmtId="1" fontId="0" fillId="5" borderId="118" xfId="0" applyNumberFormat="1" applyFill="1" applyBorder="1" applyAlignment="1">
      <alignment horizontal="center"/>
    </xf>
    <xf numFmtId="0" fontId="0" fillId="5" borderId="118" xfId="0" applyFill="1" applyBorder="1" applyAlignment="1">
      <alignment horizontal="center"/>
    </xf>
    <xf numFmtId="2" fontId="0" fillId="5" borderId="118" xfId="0" applyNumberFormat="1" applyFill="1" applyBorder="1" applyAlignment="1">
      <alignment horizontal="center"/>
    </xf>
    <xf numFmtId="166" fontId="0" fillId="8" borderId="118" xfId="0" applyNumberFormat="1" applyFill="1" applyBorder="1" applyAlignment="1">
      <alignment/>
    </xf>
    <xf numFmtId="0" fontId="0" fillId="8" borderId="118" xfId="0" applyFill="1" applyBorder="1" applyAlignment="1">
      <alignment/>
    </xf>
    <xf numFmtId="0" fontId="0" fillId="6" borderId="120" xfId="0" applyFill="1" applyBorder="1" applyAlignment="1">
      <alignment/>
    </xf>
    <xf numFmtId="0" fontId="0" fillId="7" borderId="10" xfId="0" applyFill="1" applyBorder="1" applyAlignment="1">
      <alignment/>
    </xf>
    <xf numFmtId="0" fontId="7" fillId="7" borderId="11" xfId="0" applyFont="1" applyFill="1" applyBorder="1" applyAlignment="1">
      <alignment/>
    </xf>
    <xf numFmtId="0" fontId="0" fillId="7" borderId="121" xfId="0" applyFill="1" applyBorder="1" applyAlignment="1">
      <alignment/>
    </xf>
    <xf numFmtId="0" fontId="0" fillId="7" borderId="11" xfId="0" applyFill="1" applyBorder="1" applyAlignment="1">
      <alignment/>
    </xf>
    <xf numFmtId="3" fontId="8" fillId="7" borderId="122" xfId="0" applyNumberFormat="1" applyFont="1" applyFill="1" applyBorder="1" applyAlignment="1">
      <alignment/>
    </xf>
    <xf numFmtId="3" fontId="0" fillId="7" borderId="123" xfId="0" applyNumberFormat="1" applyFill="1" applyBorder="1" applyAlignment="1">
      <alignment/>
    </xf>
    <xf numFmtId="3" fontId="5" fillId="0" borderId="1" xfId="0" applyNumberFormat="1" applyFont="1" applyBorder="1" applyAlignment="1">
      <alignment/>
    </xf>
    <xf numFmtId="0" fontId="0" fillId="0" borderId="0" xfId="0" applyBorder="1" applyAlignment="1">
      <alignment horizontal="center"/>
    </xf>
    <xf numFmtId="0" fontId="2" fillId="0" borderId="0" xfId="0" applyFont="1" applyBorder="1" applyAlignment="1">
      <alignment horizontal="center"/>
    </xf>
    <xf numFmtId="0" fontId="1" fillId="0" borderId="51" xfId="0" applyFont="1" applyBorder="1" applyAlignment="1">
      <alignment horizontal="center"/>
    </xf>
    <xf numFmtId="0" fontId="0" fillId="0" borderId="1" xfId="0" applyFont="1" applyBorder="1" applyAlignment="1">
      <alignment/>
    </xf>
    <xf numFmtId="3" fontId="1" fillId="0" borderId="1" xfId="0" applyNumberFormat="1" applyFont="1" applyBorder="1" applyAlignment="1">
      <alignment/>
    </xf>
    <xf numFmtId="3" fontId="1" fillId="0" borderId="53" xfId="0" applyNumberFormat="1" applyFont="1" applyBorder="1" applyAlignment="1">
      <alignment/>
    </xf>
    <xf numFmtId="169" fontId="0" fillId="0" borderId="3" xfId="0" applyNumberFormat="1" applyFont="1" applyBorder="1" applyAlignment="1">
      <alignment/>
    </xf>
    <xf numFmtId="0" fontId="0" fillId="0" borderId="49" xfId="0" applyFont="1" applyBorder="1" applyAlignment="1">
      <alignment/>
    </xf>
    <xf numFmtId="0" fontId="0" fillId="0" borderId="0" xfId="0" applyFont="1" applyBorder="1" applyAlignment="1">
      <alignment/>
    </xf>
    <xf numFmtId="3" fontId="0" fillId="0" borderId="1" xfId="0" applyNumberFormat="1" applyFont="1" applyBorder="1" applyAlignment="1">
      <alignment/>
    </xf>
    <xf numFmtId="3" fontId="0" fillId="0" borderId="46" xfId="0" applyNumberFormat="1" applyFont="1" applyBorder="1" applyAlignment="1">
      <alignment/>
    </xf>
    <xf numFmtId="169" fontId="0" fillId="0" borderId="0" xfId="0" applyNumberFormat="1" applyFont="1" applyBorder="1" applyAlignment="1">
      <alignment/>
    </xf>
    <xf numFmtId="169" fontId="0" fillId="0" borderId="0" xfId="0" applyNumberFormat="1" applyFont="1" applyBorder="1" applyAlignment="1">
      <alignment horizontal="right"/>
    </xf>
    <xf numFmtId="0" fontId="14" fillId="0" borderId="51" xfId="0" applyFont="1" applyBorder="1" applyAlignment="1">
      <alignment/>
    </xf>
    <xf numFmtId="0" fontId="0" fillId="0" borderId="0" xfId="0" applyFont="1" applyBorder="1" applyAlignment="1">
      <alignment/>
    </xf>
    <xf numFmtId="0" fontId="0" fillId="0" borderId="1" xfId="0" applyFont="1" applyBorder="1" applyAlignment="1">
      <alignment/>
    </xf>
    <xf numFmtId="3" fontId="0" fillId="0" borderId="1" xfId="0" applyNumberFormat="1" applyFont="1" applyBorder="1" applyAlignment="1">
      <alignment/>
    </xf>
    <xf numFmtId="3" fontId="0" fillId="0" borderId="46" xfId="0" applyNumberFormat="1" applyFont="1" applyBorder="1" applyAlignment="1">
      <alignment/>
    </xf>
    <xf numFmtId="169" fontId="0" fillId="0" borderId="0" xfId="0" applyNumberFormat="1" applyFont="1" applyBorder="1" applyAlignment="1">
      <alignment/>
    </xf>
    <xf numFmtId="0" fontId="15" fillId="0" borderId="51" xfId="0" applyFont="1" applyBorder="1" applyAlignment="1">
      <alignment/>
    </xf>
    <xf numFmtId="0" fontId="0" fillId="0" borderId="0" xfId="0" applyFont="1" applyBorder="1" applyAlignment="1">
      <alignment/>
    </xf>
    <xf numFmtId="0" fontId="0" fillId="0" borderId="1" xfId="0" applyFont="1" applyBorder="1" applyAlignment="1">
      <alignment/>
    </xf>
    <xf numFmtId="3" fontId="0" fillId="0" borderId="1" xfId="0" applyNumberFormat="1" applyFont="1" applyBorder="1" applyAlignment="1">
      <alignment/>
    </xf>
    <xf numFmtId="3" fontId="0" fillId="0" borderId="46" xfId="0" applyNumberFormat="1" applyFont="1" applyBorder="1" applyAlignment="1">
      <alignment/>
    </xf>
    <xf numFmtId="169" fontId="0" fillId="0" borderId="0" xfId="0" applyNumberFormat="1" applyFont="1" applyBorder="1" applyAlignment="1">
      <alignment/>
    </xf>
    <xf numFmtId="0" fontId="0" fillId="0" borderId="51" xfId="0" applyFont="1" applyBorder="1" applyAlignment="1">
      <alignment/>
    </xf>
    <xf numFmtId="169" fontId="1" fillId="0" borderId="0" xfId="0" applyNumberFormat="1" applyFont="1" applyBorder="1" applyAlignment="1">
      <alignment/>
    </xf>
    <xf numFmtId="0" fontId="0" fillId="0" borderId="51" xfId="0" applyFont="1" applyBorder="1" applyAlignment="1">
      <alignment/>
    </xf>
    <xf numFmtId="3" fontId="0" fillId="0" borderId="52" xfId="0" applyNumberFormat="1" applyFont="1" applyBorder="1" applyAlignment="1">
      <alignment/>
    </xf>
    <xf numFmtId="169" fontId="0" fillId="0" borderId="12" xfId="0" applyNumberFormat="1" applyFont="1" applyBorder="1" applyAlignment="1">
      <alignment/>
    </xf>
    <xf numFmtId="0" fontId="0" fillId="0" borderId="55" xfId="0" applyFont="1" applyBorder="1" applyAlignment="1">
      <alignment/>
    </xf>
    <xf numFmtId="3" fontId="0" fillId="0" borderId="53" xfId="0" applyNumberFormat="1" applyFont="1" applyBorder="1" applyAlignment="1">
      <alignment/>
    </xf>
    <xf numFmtId="0" fontId="0" fillId="0" borderId="50" xfId="0" applyFont="1" applyBorder="1" applyAlignment="1">
      <alignment/>
    </xf>
    <xf numFmtId="3" fontId="0" fillId="0" borderId="12" xfId="0" applyNumberFormat="1" applyFont="1" applyBorder="1" applyAlignment="1">
      <alignment/>
    </xf>
    <xf numFmtId="171" fontId="0" fillId="0" borderId="0" xfId="0" applyNumberFormat="1" applyBorder="1" applyAlignment="1">
      <alignment/>
    </xf>
    <xf numFmtId="171" fontId="0" fillId="0" borderId="0" xfId="0" applyNumberFormat="1" applyBorder="1" applyAlignment="1">
      <alignment horizontal="right"/>
    </xf>
    <xf numFmtId="171" fontId="0" fillId="0" borderId="49" xfId="0" applyNumberFormat="1" applyBorder="1" applyAlignment="1">
      <alignment horizontal="center"/>
    </xf>
    <xf numFmtId="171" fontId="0" fillId="0" borderId="51" xfId="0" applyNumberFormat="1" applyBorder="1" applyAlignment="1">
      <alignment horizontal="center"/>
    </xf>
    <xf numFmtId="171" fontId="0" fillId="0" borderId="49" xfId="0" applyNumberFormat="1" applyBorder="1" applyAlignment="1">
      <alignment/>
    </xf>
    <xf numFmtId="171" fontId="0" fillId="0" borderId="49" xfId="0" applyNumberFormat="1" applyFont="1" applyBorder="1" applyAlignment="1">
      <alignment/>
    </xf>
    <xf numFmtId="171" fontId="0" fillId="0" borderId="51" xfId="0" applyNumberFormat="1" applyFont="1" applyBorder="1" applyAlignment="1">
      <alignment/>
    </xf>
    <xf numFmtId="171" fontId="0" fillId="0" borderId="51" xfId="0" applyNumberFormat="1" applyFont="1" applyBorder="1" applyAlignment="1">
      <alignment/>
    </xf>
    <xf numFmtId="171" fontId="0" fillId="0" borderId="51" xfId="0" applyNumberFormat="1" applyFont="1" applyBorder="1" applyAlignment="1">
      <alignment/>
    </xf>
    <xf numFmtId="171" fontId="1" fillId="0" borderId="51" xfId="0" applyNumberFormat="1" applyFont="1" applyBorder="1" applyAlignment="1">
      <alignment/>
    </xf>
    <xf numFmtId="171" fontId="0" fillId="0" borderId="55" xfId="0" applyNumberFormat="1" applyFont="1" applyBorder="1" applyAlignment="1">
      <alignment/>
    </xf>
    <xf numFmtId="0" fontId="0" fillId="0" borderId="0" xfId="0" applyNumberFormat="1" applyBorder="1" applyAlignment="1">
      <alignment/>
    </xf>
    <xf numFmtId="3" fontId="0" fillId="0" borderId="0" xfId="0" applyNumberFormat="1" applyFont="1" applyBorder="1" applyAlignment="1">
      <alignment/>
    </xf>
    <xf numFmtId="171" fontId="0" fillId="0" borderId="0" xfId="0" applyNumberFormat="1" applyFont="1" applyBorder="1" applyAlignment="1">
      <alignment/>
    </xf>
    <xf numFmtId="0" fontId="0" fillId="0" borderId="0" xfId="0" applyAlignment="1">
      <alignment horizontal="right"/>
    </xf>
    <xf numFmtId="0" fontId="4" fillId="0" borderId="124" xfId="0" applyFont="1" applyBorder="1" applyAlignment="1">
      <alignment wrapText="1"/>
    </xf>
    <xf numFmtId="0" fontId="5" fillId="0" borderId="125" xfId="0" applyFont="1" applyBorder="1" applyAlignment="1">
      <alignment/>
    </xf>
    <xf numFmtId="0" fontId="0" fillId="0" borderId="125" xfId="0" applyBorder="1" applyAlignment="1">
      <alignment/>
    </xf>
    <xf numFmtId="172" fontId="0" fillId="0" borderId="126" xfId="0" applyNumberFormat="1" applyBorder="1" applyAlignment="1">
      <alignment/>
    </xf>
    <xf numFmtId="0" fontId="4" fillId="0" borderId="127" xfId="0" applyFont="1" applyBorder="1" applyAlignment="1">
      <alignment wrapText="1"/>
    </xf>
    <xf numFmtId="0" fontId="5" fillId="0" borderId="29" xfId="0" applyFont="1" applyBorder="1" applyAlignment="1">
      <alignment/>
    </xf>
    <xf numFmtId="0" fontId="0" fillId="0" borderId="29" xfId="0" applyBorder="1" applyAlignment="1">
      <alignment/>
    </xf>
    <xf numFmtId="172" fontId="0" fillId="0" borderId="33" xfId="0" applyNumberFormat="1" applyBorder="1" applyAlignment="1">
      <alignment/>
    </xf>
    <xf numFmtId="2" fontId="5" fillId="0" borderId="29" xfId="0" applyNumberFormat="1" applyFont="1" applyBorder="1" applyAlignment="1">
      <alignment/>
    </xf>
    <xf numFmtId="1" fontId="5" fillId="0" borderId="29" xfId="0" applyNumberFormat="1" applyFont="1" applyBorder="1" applyAlignment="1">
      <alignment/>
    </xf>
    <xf numFmtId="173" fontId="5" fillId="0" borderId="29" xfId="0" applyNumberFormat="1" applyFont="1" applyBorder="1" applyAlignment="1">
      <alignment/>
    </xf>
    <xf numFmtId="2" fontId="0" fillId="0" borderId="33" xfId="0" applyNumberFormat="1" applyBorder="1" applyAlignment="1">
      <alignment/>
    </xf>
    <xf numFmtId="0" fontId="4" fillId="0" borderId="128" xfId="0" applyFont="1" applyBorder="1" applyAlignment="1">
      <alignment wrapText="1"/>
    </xf>
    <xf numFmtId="1" fontId="5" fillId="0" borderId="129" xfId="0" applyNumberFormat="1" applyFont="1" applyBorder="1" applyAlignment="1">
      <alignment/>
    </xf>
    <xf numFmtId="0" fontId="0" fillId="0" borderId="129" xfId="0" applyBorder="1" applyAlignment="1">
      <alignment/>
    </xf>
    <xf numFmtId="172" fontId="0" fillId="0" borderId="130" xfId="0" applyNumberFormat="1" applyBorder="1" applyAlignment="1">
      <alignment/>
    </xf>
    <xf numFmtId="172" fontId="0" fillId="0" borderId="0" xfId="0" applyNumberFormat="1" applyAlignment="1">
      <alignment/>
    </xf>
    <xf numFmtId="172" fontId="5" fillId="0" borderId="0" xfId="0" applyNumberFormat="1" applyFont="1" applyAlignment="1">
      <alignment/>
    </xf>
    <xf numFmtId="0" fontId="0" fillId="0" borderId="0" xfId="0" applyAlignment="1">
      <alignment wrapText="1"/>
    </xf>
    <xf numFmtId="172" fontId="1" fillId="0" borderId="0" xfId="0" applyNumberFormat="1" applyFont="1" applyAlignment="1">
      <alignment/>
    </xf>
    <xf numFmtId="172" fontId="0" fillId="0" borderId="95" xfId="0" applyNumberFormat="1" applyBorder="1" applyAlignment="1">
      <alignment/>
    </xf>
    <xf numFmtId="14" fontId="0" fillId="0" borderId="60" xfId="0" applyNumberFormat="1" applyBorder="1" applyAlignment="1">
      <alignment horizontal="right"/>
    </xf>
    <xf numFmtId="0" fontId="0" fillId="0" borderId="131" xfId="0" applyBorder="1" applyAlignment="1">
      <alignment wrapText="1"/>
    </xf>
    <xf numFmtId="172" fontId="0" fillId="0" borderId="37" xfId="0" applyNumberFormat="1" applyBorder="1" applyAlignment="1">
      <alignment/>
    </xf>
    <xf numFmtId="14" fontId="0" fillId="0" borderId="0" xfId="0" applyNumberFormat="1" applyBorder="1" applyAlignment="1">
      <alignment horizontal="right"/>
    </xf>
    <xf numFmtId="0" fontId="0" fillId="0" borderId="132" xfId="0" applyBorder="1" applyAlignment="1">
      <alignment wrapText="1"/>
    </xf>
    <xf numFmtId="0" fontId="0" fillId="0" borderId="0" xfId="0" applyBorder="1" applyAlignment="1">
      <alignment horizontal="right"/>
    </xf>
    <xf numFmtId="1" fontId="5" fillId="0" borderId="0" xfId="0" applyNumberFormat="1" applyFont="1" applyBorder="1" applyAlignment="1">
      <alignment/>
    </xf>
    <xf numFmtId="9" fontId="5" fillId="0" borderId="0" xfId="0" applyNumberFormat="1" applyFont="1" applyBorder="1" applyAlignment="1">
      <alignment/>
    </xf>
    <xf numFmtId="1" fontId="0" fillId="0" borderId="0" xfId="0" applyNumberFormat="1" applyBorder="1" applyAlignment="1">
      <alignment/>
    </xf>
    <xf numFmtId="2" fontId="0" fillId="0" borderId="37" xfId="0" applyNumberFormat="1" applyBorder="1" applyAlignment="1">
      <alignment/>
    </xf>
    <xf numFmtId="9" fontId="0" fillId="0" borderId="0" xfId="0" applyNumberFormat="1" applyBorder="1" applyAlignment="1">
      <alignment/>
    </xf>
    <xf numFmtId="173" fontId="5" fillId="0" borderId="0" xfId="0" applyNumberFormat="1" applyFont="1" applyBorder="1" applyAlignment="1">
      <alignment/>
    </xf>
    <xf numFmtId="173" fontId="0" fillId="0" borderId="0" xfId="0" applyNumberFormat="1" applyBorder="1" applyAlignment="1">
      <alignment/>
    </xf>
    <xf numFmtId="174" fontId="0" fillId="0" borderId="0" xfId="0" applyNumberFormat="1" applyBorder="1" applyAlignment="1">
      <alignment/>
    </xf>
    <xf numFmtId="4" fontId="0" fillId="0" borderId="0" xfId="0" applyNumberFormat="1" applyBorder="1" applyAlignment="1">
      <alignment/>
    </xf>
    <xf numFmtId="172" fontId="0" fillId="0" borderId="90" xfId="0" applyNumberFormat="1" applyBorder="1" applyAlignment="1">
      <alignment/>
    </xf>
    <xf numFmtId="0" fontId="0" fillId="0" borderId="91" xfId="0" applyBorder="1" applyAlignment="1">
      <alignment horizontal="right"/>
    </xf>
    <xf numFmtId="0" fontId="0" fillId="0" borderId="133" xfId="0" applyBorder="1" applyAlignment="1">
      <alignment wrapText="1"/>
    </xf>
    <xf numFmtId="1" fontId="0" fillId="0" borderId="134" xfId="0" applyNumberFormat="1" applyFill="1" applyBorder="1" applyAlignment="1">
      <alignment/>
    </xf>
    <xf numFmtId="1" fontId="0" fillId="0" borderId="49" xfId="0" applyNumberFormat="1" applyFill="1" applyBorder="1" applyAlignment="1">
      <alignment/>
    </xf>
    <xf numFmtId="3" fontId="0" fillId="0" borderId="7" xfId="0" applyNumberFormat="1" applyFill="1" applyBorder="1" applyAlignment="1">
      <alignment/>
    </xf>
    <xf numFmtId="3" fontId="2" fillId="0" borderId="13" xfId="0" applyNumberFormat="1" applyFont="1" applyFill="1" applyBorder="1" applyAlignment="1">
      <alignment horizontal="center"/>
    </xf>
    <xf numFmtId="3" fontId="0" fillId="0" borderId="135" xfId="0" applyNumberFormat="1" applyFill="1" applyBorder="1" applyAlignment="1">
      <alignment horizontal="center"/>
    </xf>
    <xf numFmtId="3" fontId="2" fillId="0" borderId="16" xfId="0" applyNumberFormat="1" applyFont="1" applyFill="1" applyBorder="1" applyAlignment="1">
      <alignment horizontal="center"/>
    </xf>
    <xf numFmtId="0" fontId="0" fillId="0" borderId="1" xfId="0" applyNumberFormat="1" applyFill="1" applyBorder="1" applyAlignment="1">
      <alignment horizontal="center"/>
    </xf>
    <xf numFmtId="0" fontId="2" fillId="0" borderId="13" xfId="0" applyNumberFormat="1" applyFont="1" applyFill="1" applyBorder="1" applyAlignment="1">
      <alignment horizontal="center"/>
    </xf>
    <xf numFmtId="0" fontId="2" fillId="0" borderId="16" xfId="0" applyNumberFormat="1" applyFont="1" applyFill="1" applyBorder="1" applyAlignment="1">
      <alignment horizontal="center"/>
    </xf>
    <xf numFmtId="0" fontId="0" fillId="0" borderId="1" xfId="0" applyNumberFormat="1" applyFill="1" applyBorder="1" applyAlignment="1">
      <alignment/>
    </xf>
    <xf numFmtId="20" fontId="0" fillId="0" borderId="8" xfId="0" applyNumberFormat="1" applyFill="1" applyBorder="1" applyAlignment="1">
      <alignment/>
    </xf>
    <xf numFmtId="2" fontId="0" fillId="0" borderId="27" xfId="0" applyNumberFormat="1" applyFill="1" applyBorder="1" applyAlignment="1">
      <alignment horizontal="center"/>
    </xf>
    <xf numFmtId="166" fontId="0" fillId="0" borderId="0" xfId="0" applyNumberFormat="1" applyFill="1" applyBorder="1" applyAlignment="1">
      <alignment horizontal="center"/>
    </xf>
    <xf numFmtId="20" fontId="0" fillId="0" borderId="25" xfId="0" applyNumberFormat="1" applyFill="1" applyBorder="1" applyAlignment="1">
      <alignment horizontal="center"/>
    </xf>
    <xf numFmtId="1" fontId="0" fillId="0" borderId="136" xfId="0" applyNumberFormat="1" applyFill="1" applyBorder="1" applyAlignment="1">
      <alignment horizontal="center"/>
    </xf>
    <xf numFmtId="3" fontId="0" fillId="0" borderId="137" xfId="0" applyNumberFormat="1" applyFill="1" applyBorder="1" applyAlignment="1">
      <alignment horizontal="center"/>
    </xf>
    <xf numFmtId="3" fontId="2" fillId="0" borderId="138" xfId="0" applyNumberFormat="1" applyFont="1" applyFill="1" applyBorder="1" applyAlignment="1">
      <alignment horizontal="center"/>
    </xf>
    <xf numFmtId="0" fontId="4" fillId="0" borderId="139" xfId="0" applyFont="1" applyBorder="1" applyAlignment="1">
      <alignment horizontal="center" wrapText="1"/>
    </xf>
    <xf numFmtId="0" fontId="0" fillId="0" borderId="140" xfId="0" applyNumberFormat="1" applyFill="1" applyBorder="1" applyAlignment="1">
      <alignment horizontal="center"/>
    </xf>
    <xf numFmtId="0" fontId="2" fillId="0" borderId="141" xfId="0" applyNumberFormat="1" applyFont="1" applyFill="1" applyBorder="1" applyAlignment="1">
      <alignment horizontal="center"/>
    </xf>
    <xf numFmtId="3" fontId="0" fillId="0" borderId="27" xfId="0" applyNumberFormat="1" applyFill="1" applyBorder="1" applyAlignment="1">
      <alignment horizontal="center"/>
    </xf>
    <xf numFmtId="3" fontId="0" fillId="0" borderId="39" xfId="0" applyNumberFormat="1" applyFill="1" applyBorder="1" applyAlignment="1">
      <alignment horizontal="center"/>
    </xf>
    <xf numFmtId="2" fontId="2" fillId="0" borderId="42" xfId="0" applyNumberFormat="1" applyFont="1" applyFill="1" applyBorder="1" applyAlignment="1">
      <alignment horizontal="center"/>
    </xf>
    <xf numFmtId="2" fontId="0" fillId="0" borderId="42" xfId="0" applyNumberFormat="1" applyFill="1" applyBorder="1" applyAlignment="1">
      <alignment/>
    </xf>
    <xf numFmtId="2" fontId="0" fillId="0" borderId="47" xfId="0" applyNumberFormat="1" applyFill="1" applyBorder="1" applyAlignment="1">
      <alignment/>
    </xf>
    <xf numFmtId="0" fontId="6" fillId="0" borderId="142" xfId="0" applyFont="1" applyBorder="1" applyAlignment="1">
      <alignment horizontal="center" wrapText="1"/>
    </xf>
    <xf numFmtId="3" fontId="0" fillId="0" borderId="143" xfId="0" applyNumberFormat="1" applyFill="1" applyBorder="1" applyAlignment="1">
      <alignment horizontal="center"/>
    </xf>
    <xf numFmtId="0" fontId="4" fillId="0" borderId="106" xfId="0" applyFont="1" applyBorder="1" applyAlignment="1">
      <alignment horizontal="center" wrapText="1"/>
    </xf>
    <xf numFmtId="0" fontId="0" fillId="0" borderId="144" xfId="0" applyNumberFormat="1" applyFill="1" applyBorder="1" applyAlignment="1">
      <alignment horizontal="center"/>
    </xf>
    <xf numFmtId="2" fontId="0" fillId="0" borderId="9" xfId="0" applyNumberFormat="1" applyFill="1" applyBorder="1" applyAlignment="1">
      <alignment horizontal="center"/>
    </xf>
    <xf numFmtId="2" fontId="0" fillId="0" borderId="107" xfId="0" applyNumberFormat="1" applyFill="1" applyBorder="1" applyAlignment="1">
      <alignment horizontal="center"/>
    </xf>
    <xf numFmtId="3" fontId="0" fillId="0" borderId="134" xfId="0" applyNumberFormat="1" applyFill="1" applyBorder="1" applyAlignment="1">
      <alignment/>
    </xf>
    <xf numFmtId="2" fontId="0" fillId="0" borderId="53" xfId="0" applyNumberFormat="1" applyFill="1" applyBorder="1" applyAlignment="1">
      <alignment/>
    </xf>
    <xf numFmtId="20" fontId="0" fillId="0" borderId="3" xfId="0" applyNumberFormat="1" applyFill="1" applyBorder="1" applyAlignment="1">
      <alignment/>
    </xf>
    <xf numFmtId="1" fontId="0" fillId="0" borderId="3" xfId="0" applyNumberFormat="1" applyFill="1" applyBorder="1" applyAlignment="1">
      <alignment/>
    </xf>
    <xf numFmtId="2" fontId="0" fillId="0" borderId="53" xfId="0" applyNumberFormat="1" applyFill="1" applyBorder="1" applyAlignment="1">
      <alignment horizontal="center"/>
    </xf>
    <xf numFmtId="166" fontId="0" fillId="0" borderId="3" xfId="0" applyNumberFormat="1" applyFill="1" applyBorder="1" applyAlignment="1">
      <alignment horizontal="center"/>
    </xf>
    <xf numFmtId="20" fontId="0" fillId="0" borderId="145" xfId="0" applyNumberFormat="1" applyFill="1" applyBorder="1" applyAlignment="1">
      <alignment horizontal="center"/>
    </xf>
    <xf numFmtId="3" fontId="0" fillId="0" borderId="53" xfId="0" applyNumberFormat="1" applyFill="1" applyBorder="1" applyAlignment="1">
      <alignment horizontal="center"/>
    </xf>
    <xf numFmtId="2" fontId="2" fillId="0" borderId="39" xfId="0" applyNumberFormat="1" applyFont="1" applyFill="1" applyBorder="1" applyAlignment="1">
      <alignment horizontal="center"/>
    </xf>
    <xf numFmtId="3" fontId="0" fillId="0" borderId="26" xfId="0" applyNumberFormat="1" applyFill="1" applyBorder="1" applyAlignment="1">
      <alignment horizontal="center"/>
    </xf>
    <xf numFmtId="0" fontId="0" fillId="0" borderId="143" xfId="0" applyNumberFormat="1" applyFill="1" applyBorder="1" applyAlignment="1">
      <alignment horizontal="center"/>
    </xf>
    <xf numFmtId="2" fontId="0" fillId="0" borderId="107" xfId="0" applyNumberFormat="1" applyFill="1" applyBorder="1" applyAlignment="1">
      <alignment/>
    </xf>
    <xf numFmtId="20" fontId="0" fillId="0" borderId="9" xfId="0" applyNumberFormat="1" applyFill="1" applyBorder="1" applyAlignment="1">
      <alignment/>
    </xf>
    <xf numFmtId="22" fontId="0" fillId="0" borderId="3" xfId="0" applyNumberFormat="1" applyBorder="1" applyAlignment="1">
      <alignment/>
    </xf>
    <xf numFmtId="0" fontId="0" fillId="0" borderId="3" xfId="0" applyBorder="1" applyAlignment="1">
      <alignment/>
    </xf>
    <xf numFmtId="0" fontId="4" fillId="0" borderId="3" xfId="0" applyFont="1" applyBorder="1" applyAlignment="1">
      <alignment/>
    </xf>
    <xf numFmtId="3" fontId="4" fillId="2" borderId="146" xfId="0" applyNumberFormat="1" applyFont="1" applyFill="1" applyBorder="1" applyAlignment="1">
      <alignment/>
    </xf>
    <xf numFmtId="0" fontId="0" fillId="0" borderId="147" xfId="0" applyBorder="1" applyAlignment="1">
      <alignment/>
    </xf>
    <xf numFmtId="0" fontId="0" fillId="0" borderId="147" xfId="0" applyNumberFormat="1" applyFill="1" applyBorder="1" applyAlignment="1">
      <alignment/>
    </xf>
    <xf numFmtId="2" fontId="0" fillId="0" borderId="148" xfId="0" applyNumberFormat="1" applyFill="1" applyBorder="1" applyAlignment="1">
      <alignment/>
    </xf>
    <xf numFmtId="1" fontId="0" fillId="0" borderId="149" xfId="0" applyNumberFormat="1" applyFill="1" applyBorder="1" applyAlignment="1">
      <alignment horizontal="center"/>
    </xf>
    <xf numFmtId="1" fontId="0" fillId="0" borderId="150" xfId="0" applyNumberFormat="1" applyFill="1" applyBorder="1" applyAlignment="1">
      <alignment horizontal="center"/>
    </xf>
    <xf numFmtId="1" fontId="0" fillId="0" borderId="150" xfId="0" applyNumberFormat="1" applyFill="1" applyBorder="1" applyAlignment="1">
      <alignment/>
    </xf>
    <xf numFmtId="0" fontId="0" fillId="2" borderId="53" xfId="0" applyFill="1" applyBorder="1" applyAlignment="1">
      <alignment/>
    </xf>
    <xf numFmtId="0" fontId="0" fillId="0" borderId="121" xfId="0" applyBorder="1" applyAlignment="1">
      <alignment/>
    </xf>
    <xf numFmtId="0" fontId="0" fillId="0" borderId="151" xfId="0" applyBorder="1" applyAlignment="1">
      <alignment/>
    </xf>
    <xf numFmtId="0" fontId="0" fillId="2" borderId="46" xfId="0" applyFill="1" applyBorder="1" applyAlignment="1">
      <alignment/>
    </xf>
    <xf numFmtId="0" fontId="4" fillId="2" borderId="12" xfId="0" applyFont="1" applyFill="1" applyBorder="1" applyAlignment="1">
      <alignment wrapText="1"/>
    </xf>
    <xf numFmtId="20" fontId="2" fillId="9" borderId="0" xfId="0" applyNumberFormat="1" applyFont="1" applyFill="1" applyBorder="1" applyAlignment="1">
      <alignment/>
    </xf>
    <xf numFmtId="1" fontId="2" fillId="9" borderId="51" xfId="0" applyNumberFormat="1" applyFont="1" applyFill="1" applyBorder="1" applyAlignment="1">
      <alignment/>
    </xf>
    <xf numFmtId="2" fontId="2" fillId="9" borderId="0" xfId="0" applyNumberFormat="1" applyFont="1" applyFill="1" applyBorder="1" applyAlignment="1">
      <alignment/>
    </xf>
    <xf numFmtId="22" fontId="0" fillId="0" borderId="60" xfId="0" applyNumberFormat="1" applyBorder="1" applyAlignment="1">
      <alignment/>
    </xf>
    <xf numFmtId="0" fontId="4" fillId="0" borderId="60" xfId="0" applyFont="1" applyBorder="1" applyAlignment="1">
      <alignment wrapText="1"/>
    </xf>
    <xf numFmtId="3" fontId="0" fillId="0" borderId="60" xfId="0" applyNumberFormat="1" applyFill="1" applyBorder="1" applyAlignment="1">
      <alignment/>
    </xf>
    <xf numFmtId="0" fontId="0" fillId="0" borderId="60" xfId="0" applyNumberFormat="1" applyFill="1" applyBorder="1" applyAlignment="1">
      <alignment/>
    </xf>
    <xf numFmtId="2" fontId="0" fillId="0" borderId="152" xfId="0" applyNumberFormat="1" applyFill="1" applyBorder="1" applyAlignment="1">
      <alignment/>
    </xf>
    <xf numFmtId="2" fontId="0" fillId="0" borderId="59" xfId="0" applyNumberFormat="1" applyFill="1" applyBorder="1" applyAlignment="1">
      <alignment/>
    </xf>
    <xf numFmtId="1" fontId="0" fillId="0" borderId="60" xfId="0" applyNumberFormat="1" applyFill="1" applyBorder="1" applyAlignment="1">
      <alignment/>
    </xf>
    <xf numFmtId="20" fontId="0" fillId="0" borderId="60" xfId="0" applyNumberFormat="1" applyFill="1" applyBorder="1" applyAlignment="1">
      <alignment/>
    </xf>
    <xf numFmtId="0" fontId="0" fillId="0" borderId="153" xfId="0" applyBorder="1" applyAlignment="1">
      <alignment/>
    </xf>
    <xf numFmtId="0" fontId="0" fillId="0" borderId="131" xfId="0" applyBorder="1" applyAlignment="1">
      <alignment/>
    </xf>
    <xf numFmtId="0" fontId="5" fillId="0" borderId="2" xfId="0" applyFont="1" applyBorder="1" applyAlignment="1">
      <alignment/>
    </xf>
    <xf numFmtId="0" fontId="0" fillId="0" borderId="132" xfId="0" applyBorder="1" applyAlignment="1">
      <alignment/>
    </xf>
    <xf numFmtId="0" fontId="0" fillId="0" borderId="132" xfId="0" applyBorder="1" applyAlignment="1">
      <alignment/>
    </xf>
    <xf numFmtId="0" fontId="0" fillId="2" borderId="154" xfId="0" applyFill="1" applyBorder="1" applyAlignment="1">
      <alignment/>
    </xf>
    <xf numFmtId="0" fontId="0" fillId="0" borderId="155" xfId="0" applyBorder="1" applyAlignment="1">
      <alignment/>
    </xf>
    <xf numFmtId="0" fontId="0" fillId="0" borderId="156" xfId="0" applyBorder="1" applyAlignment="1">
      <alignment/>
    </xf>
    <xf numFmtId="22" fontId="0" fillId="2" borderId="157" xfId="0" applyNumberFormat="1" applyFill="1" applyBorder="1" applyAlignment="1">
      <alignment/>
    </xf>
    <xf numFmtId="0" fontId="0" fillId="2" borderId="91" xfId="0" applyFill="1" applyBorder="1" applyAlignment="1">
      <alignment/>
    </xf>
    <xf numFmtId="0" fontId="4" fillId="2" borderId="91" xfId="0" applyFont="1" applyFill="1" applyBorder="1" applyAlignment="1">
      <alignment wrapText="1"/>
    </xf>
    <xf numFmtId="3" fontId="0" fillId="0" borderId="158" xfId="0" applyNumberFormat="1" applyFill="1" applyBorder="1" applyAlignment="1">
      <alignment horizontal="center"/>
    </xf>
    <xf numFmtId="0" fontId="4" fillId="0" borderId="94" xfId="0" applyFont="1" applyBorder="1" applyAlignment="1">
      <alignment wrapText="1"/>
    </xf>
    <xf numFmtId="0" fontId="0" fillId="0" borderId="94" xfId="0" applyNumberFormat="1" applyFill="1" applyBorder="1" applyAlignment="1">
      <alignment horizontal="center"/>
    </xf>
    <xf numFmtId="2" fontId="0" fillId="0" borderId="159" xfId="0" applyNumberFormat="1" applyFill="1" applyBorder="1" applyAlignment="1">
      <alignment horizontal="center"/>
    </xf>
    <xf numFmtId="3" fontId="0" fillId="0" borderId="160" xfId="0" applyNumberFormat="1" applyFill="1" applyBorder="1" applyAlignment="1">
      <alignment horizontal="center"/>
    </xf>
    <xf numFmtId="2" fontId="0" fillId="0" borderId="161" xfId="0" applyNumberFormat="1" applyFill="1" applyBorder="1" applyAlignment="1">
      <alignment/>
    </xf>
    <xf numFmtId="1" fontId="0" fillId="0" borderId="159" xfId="0" applyNumberFormat="1" applyFill="1" applyBorder="1" applyAlignment="1">
      <alignment/>
    </xf>
    <xf numFmtId="20" fontId="0" fillId="0" borderId="159" xfId="0" applyNumberFormat="1" applyFill="1" applyBorder="1" applyAlignment="1">
      <alignment/>
    </xf>
    <xf numFmtId="1" fontId="0" fillId="0" borderId="162" xfId="0" applyNumberFormat="1" applyFill="1" applyBorder="1" applyAlignment="1">
      <alignment/>
    </xf>
    <xf numFmtId="0" fontId="0" fillId="0" borderId="163" xfId="0" applyBorder="1" applyAlignment="1">
      <alignment/>
    </xf>
    <xf numFmtId="0" fontId="0" fillId="0" borderId="164" xfId="0" applyBorder="1" applyAlignment="1">
      <alignment/>
    </xf>
    <xf numFmtId="0" fontId="19" fillId="2" borderId="2" xfId="0" applyFont="1" applyFill="1" applyBorder="1" applyAlignment="1">
      <alignment/>
    </xf>
    <xf numFmtId="22" fontId="19" fillId="0" borderId="4" xfId="0" applyNumberFormat="1" applyFont="1" applyBorder="1" applyAlignment="1">
      <alignment/>
    </xf>
    <xf numFmtId="0" fontId="19" fillId="2" borderId="4" xfId="0" applyFont="1" applyFill="1" applyBorder="1" applyAlignment="1">
      <alignment/>
    </xf>
    <xf numFmtId="0" fontId="19" fillId="2" borderId="6" xfId="0" applyFont="1" applyFill="1" applyBorder="1" applyAlignment="1">
      <alignment vertical="top" wrapText="1"/>
    </xf>
    <xf numFmtId="0" fontId="19" fillId="0" borderId="40" xfId="0" applyFont="1" applyBorder="1" applyAlignment="1">
      <alignment/>
    </xf>
    <xf numFmtId="22" fontId="19" fillId="2" borderId="5" xfId="0" applyNumberFormat="1" applyFont="1" applyFill="1" applyBorder="1" applyAlignment="1">
      <alignment/>
    </xf>
    <xf numFmtId="0" fontId="19" fillId="2" borderId="0" xfId="0" applyFont="1" applyFill="1" applyBorder="1" applyAlignment="1">
      <alignment/>
    </xf>
    <xf numFmtId="0" fontId="19" fillId="2" borderId="0" xfId="0" applyFont="1" applyFill="1" applyBorder="1" applyAlignment="1">
      <alignment wrapText="1"/>
    </xf>
    <xf numFmtId="20" fontId="19" fillId="0" borderId="4" xfId="0" applyNumberFormat="1" applyFont="1" applyBorder="1" applyAlignment="1">
      <alignment/>
    </xf>
    <xf numFmtId="0" fontId="19" fillId="2" borderId="6" xfId="0" applyFont="1" applyFill="1" applyBorder="1" applyAlignment="1">
      <alignment wrapText="1"/>
    </xf>
    <xf numFmtId="0" fontId="19" fillId="0" borderId="10" xfId="0" applyFont="1" applyBorder="1" applyAlignment="1">
      <alignment/>
    </xf>
    <xf numFmtId="22" fontId="19" fillId="2" borderId="11" xfId="0" applyNumberFormat="1" applyFont="1" applyFill="1" applyBorder="1" applyAlignment="1">
      <alignment/>
    </xf>
    <xf numFmtId="0" fontId="19" fillId="2" borderId="12" xfId="0" applyFont="1" applyFill="1" applyBorder="1" applyAlignment="1">
      <alignment/>
    </xf>
    <xf numFmtId="3" fontId="20" fillId="0" borderId="13" xfId="0" applyNumberFormat="1" applyFont="1" applyFill="1" applyBorder="1" applyAlignment="1">
      <alignment horizontal="right" vertical="center"/>
    </xf>
    <xf numFmtId="0" fontId="20" fillId="2" borderId="13" xfId="0" applyFont="1" applyFill="1" applyBorder="1" applyAlignment="1">
      <alignment horizontal="right" vertical="center"/>
    </xf>
    <xf numFmtId="0" fontId="20" fillId="0" borderId="13" xfId="0" applyNumberFormat="1" applyFont="1" applyFill="1" applyBorder="1" applyAlignment="1">
      <alignment horizontal="right" vertical="center"/>
    </xf>
    <xf numFmtId="2" fontId="20" fillId="0" borderId="13" xfId="0" applyNumberFormat="1" applyFont="1" applyFill="1" applyBorder="1" applyAlignment="1">
      <alignment horizontal="right" vertical="center"/>
    </xf>
    <xf numFmtId="2" fontId="20" fillId="9" borderId="3" xfId="0" applyNumberFormat="1" applyFont="1" applyFill="1" applyBorder="1" applyAlignment="1">
      <alignment horizontal="right" vertical="center"/>
    </xf>
    <xf numFmtId="1" fontId="20" fillId="0" borderId="13" xfId="0" applyNumberFormat="1" applyFont="1" applyFill="1" applyBorder="1" applyAlignment="1">
      <alignment horizontal="right" vertical="center"/>
    </xf>
    <xf numFmtId="1" fontId="20" fillId="0" borderId="14" xfId="0" applyNumberFormat="1" applyFont="1" applyFill="1" applyBorder="1" applyAlignment="1">
      <alignment horizontal="right" vertical="center"/>
    </xf>
    <xf numFmtId="20" fontId="20" fillId="9" borderId="0" xfId="0" applyNumberFormat="1" applyFont="1" applyFill="1" applyBorder="1" applyAlignment="1">
      <alignment horizontal="right" vertical="center"/>
    </xf>
    <xf numFmtId="1" fontId="20" fillId="9" borderId="51" xfId="0" applyNumberFormat="1" applyFont="1" applyFill="1" applyBorder="1" applyAlignment="1">
      <alignment horizontal="right" vertical="center"/>
    </xf>
    <xf numFmtId="3" fontId="19" fillId="0" borderId="135" xfId="0" applyNumberFormat="1" applyFont="1" applyFill="1" applyBorder="1" applyAlignment="1">
      <alignment horizontal="right" vertical="center"/>
    </xf>
    <xf numFmtId="0" fontId="19" fillId="0" borderId="46" xfId="0" applyFont="1" applyBorder="1" applyAlignment="1">
      <alignment horizontal="right" vertical="center"/>
    </xf>
    <xf numFmtId="0" fontId="19" fillId="0" borderId="165" xfId="0" applyNumberFormat="1" applyFont="1" applyFill="1" applyBorder="1" applyAlignment="1">
      <alignment horizontal="right" vertical="center"/>
    </xf>
    <xf numFmtId="2" fontId="19" fillId="0" borderId="8" xfId="0" applyNumberFormat="1" applyFont="1" applyFill="1" applyBorder="1" applyAlignment="1">
      <alignment horizontal="right" vertical="center"/>
    </xf>
    <xf numFmtId="3" fontId="19" fillId="0" borderId="39" xfId="0" applyNumberFormat="1" applyFont="1" applyFill="1" applyBorder="1" applyAlignment="1">
      <alignment horizontal="right" vertical="center"/>
    </xf>
    <xf numFmtId="2" fontId="19" fillId="0" borderId="47" xfId="0" applyNumberFormat="1" applyFont="1" applyFill="1" applyBorder="1" applyAlignment="1">
      <alignment horizontal="right" vertical="center"/>
    </xf>
    <xf numFmtId="1" fontId="19" fillId="0" borderId="8" xfId="0" applyNumberFormat="1" applyFont="1" applyFill="1" applyBorder="1" applyAlignment="1">
      <alignment horizontal="right" vertical="center"/>
    </xf>
    <xf numFmtId="20" fontId="19" fillId="0" borderId="8" xfId="0" applyNumberFormat="1" applyFont="1" applyFill="1" applyBorder="1" applyAlignment="1">
      <alignment horizontal="right" vertical="center"/>
    </xf>
    <xf numFmtId="1" fontId="19" fillId="0" borderId="150" xfId="0" applyNumberFormat="1" applyFont="1" applyFill="1" applyBorder="1" applyAlignment="1">
      <alignment horizontal="right" vertical="center"/>
    </xf>
    <xf numFmtId="2" fontId="20" fillId="9" borderId="0" xfId="0" applyNumberFormat="1" applyFont="1" applyFill="1" applyBorder="1" applyAlignment="1">
      <alignment horizontal="right" vertical="center"/>
    </xf>
    <xf numFmtId="0" fontId="19" fillId="0" borderId="1" xfId="0" applyFont="1" applyBorder="1" applyAlignment="1">
      <alignment horizontal="right" vertical="center"/>
    </xf>
    <xf numFmtId="0" fontId="19" fillId="0" borderId="1" xfId="0" applyNumberFormat="1" applyFont="1" applyFill="1" applyBorder="1" applyAlignment="1">
      <alignment horizontal="right" vertical="center"/>
    </xf>
    <xf numFmtId="0" fontId="0" fillId="0" borderId="46" xfId="0" applyBorder="1" applyAlignment="1">
      <alignment textRotation="45"/>
    </xf>
    <xf numFmtId="22" fontId="0" fillId="0" borderId="0" xfId="0" applyNumberFormat="1" applyBorder="1" applyAlignment="1">
      <alignment textRotation="45"/>
    </xf>
    <xf numFmtId="0" fontId="0" fillId="0" borderId="0" xfId="0" applyBorder="1" applyAlignment="1">
      <alignment textRotation="45"/>
    </xf>
    <xf numFmtId="0" fontId="4" fillId="0" borderId="0" xfId="0" applyFont="1" applyBorder="1" applyAlignment="1">
      <alignment textRotation="45" wrapText="1"/>
    </xf>
    <xf numFmtId="165" fontId="0" fillId="3" borderId="29" xfId="0" applyNumberFormat="1" applyFill="1" applyBorder="1" applyAlignment="1">
      <alignment horizontal="center" textRotation="45"/>
    </xf>
    <xf numFmtId="165" fontId="0" fillId="4" borderId="29" xfId="0" applyNumberFormat="1" applyFill="1" applyBorder="1" applyAlignment="1">
      <alignment horizontal="center" textRotation="45"/>
    </xf>
    <xf numFmtId="2" fontId="0" fillId="0" borderId="0" xfId="0" applyNumberFormat="1" applyFill="1" applyBorder="1" applyAlignment="1">
      <alignment horizontal="center" textRotation="45"/>
    </xf>
    <xf numFmtId="164" fontId="0" fillId="0" borderId="0" xfId="0" applyNumberFormat="1" applyFill="1" applyBorder="1" applyAlignment="1">
      <alignment horizontal="center" textRotation="45"/>
    </xf>
    <xf numFmtId="1" fontId="0" fillId="5" borderId="33" xfId="0" applyNumberFormat="1" applyFill="1" applyBorder="1" applyAlignment="1">
      <alignment horizontal="center" textRotation="45"/>
    </xf>
    <xf numFmtId="1" fontId="0" fillId="5" borderId="29" xfId="0" applyNumberFormat="1" applyFill="1" applyBorder="1" applyAlignment="1">
      <alignment horizontal="center" textRotation="45"/>
    </xf>
    <xf numFmtId="0" fontId="0" fillId="5" borderId="29" xfId="0" applyFill="1" applyBorder="1" applyAlignment="1">
      <alignment horizontal="center" textRotation="45"/>
    </xf>
    <xf numFmtId="2" fontId="0" fillId="5" borderId="29" xfId="0" applyNumberFormat="1" applyFill="1" applyBorder="1" applyAlignment="1">
      <alignment horizontal="center" textRotation="45"/>
    </xf>
    <xf numFmtId="166" fontId="0" fillId="8" borderId="29" xfId="0" applyNumberFormat="1" applyFill="1" applyBorder="1" applyAlignment="1">
      <alignment textRotation="45"/>
    </xf>
    <xf numFmtId="0" fontId="0" fillId="8" borderId="29" xfId="0" applyFill="1" applyBorder="1" applyAlignment="1">
      <alignment textRotation="45"/>
    </xf>
    <xf numFmtId="0" fontId="0" fillId="6" borderId="31" xfId="0" applyFill="1" applyBorder="1" applyAlignment="1">
      <alignment textRotation="45"/>
    </xf>
    <xf numFmtId="0" fontId="0" fillId="7" borderId="34" xfId="0" applyFill="1" applyBorder="1" applyAlignment="1">
      <alignment textRotation="45"/>
    </xf>
    <xf numFmtId="0" fontId="7" fillId="7" borderId="32" xfId="0" applyFont="1" applyFill="1" applyBorder="1" applyAlignment="1">
      <alignment textRotation="45"/>
    </xf>
    <xf numFmtId="0" fontId="0" fillId="7" borderId="35" xfId="0" applyFill="1" applyBorder="1" applyAlignment="1">
      <alignment textRotation="45"/>
    </xf>
    <xf numFmtId="0" fontId="0" fillId="7" borderId="32" xfId="0" applyFill="1" applyBorder="1" applyAlignment="1">
      <alignment textRotation="45"/>
    </xf>
    <xf numFmtId="3" fontId="8" fillId="7" borderId="36" xfId="0" applyNumberFormat="1" applyFont="1" applyFill="1" applyBorder="1" applyAlignment="1">
      <alignment textRotation="45"/>
    </xf>
    <xf numFmtId="3" fontId="0" fillId="7" borderId="117" xfId="0" applyNumberFormat="1" applyFill="1" applyBorder="1" applyAlignment="1">
      <alignment textRotation="45"/>
    </xf>
    <xf numFmtId="0" fontId="0" fillId="0" borderId="0" xfId="0" applyAlignment="1">
      <alignment textRotation="45"/>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98"/>
  <sheetViews>
    <sheetView workbookViewId="0" topLeftCell="A1">
      <selection activeCell="L15" sqref="L15"/>
    </sheetView>
  </sheetViews>
  <sheetFormatPr defaultColWidth="11.00390625" defaultRowHeight="12"/>
  <cols>
    <col min="1" max="1" width="7.625" style="0" customWidth="1"/>
    <col min="2" max="2" width="16.50390625" style="1" customWidth="1"/>
    <col min="3" max="3" width="33.50390625" style="0" customWidth="1"/>
    <col min="4" max="4" width="44.00390625" style="5" customWidth="1"/>
    <col min="5" max="5" width="8.875" style="536" customWidth="1"/>
    <col min="6" max="6" width="7.00390625" style="6" customWidth="1"/>
    <col min="7" max="7" width="5.50390625" style="543" customWidth="1"/>
    <col min="8" max="8" width="7.375" style="17" customWidth="1"/>
    <col min="9" max="9" width="7.00390625" style="63" customWidth="1"/>
    <col min="10" max="10" width="5.875" style="558" customWidth="1"/>
    <col min="11" max="12" width="7.00390625" style="16" customWidth="1"/>
    <col min="13" max="13" width="6.875" style="544" customWidth="1"/>
    <col min="14" max="14" width="6.125" style="16" customWidth="1"/>
    <col min="15" max="15" width="1.12109375" style="0" customWidth="1"/>
    <col min="16" max="16384" width="14.50390625" style="0" customWidth="1"/>
  </cols>
  <sheetData>
    <row r="1" spans="1:16" ht="3" customHeight="1">
      <c r="A1" s="323"/>
      <c r="B1" s="596"/>
      <c r="C1" s="221"/>
      <c r="D1" s="597"/>
      <c r="E1" s="598"/>
      <c r="F1" s="597"/>
      <c r="G1" s="599"/>
      <c r="H1" s="600"/>
      <c r="I1" s="598"/>
      <c r="J1" s="601"/>
      <c r="K1" s="602"/>
      <c r="L1" s="602"/>
      <c r="M1" s="603"/>
      <c r="N1" s="602"/>
      <c r="O1" s="604"/>
      <c r="P1" s="605"/>
    </row>
    <row r="2" spans="1:16" s="14" customFormat="1" ht="13.5" thickBot="1">
      <c r="A2" s="606" t="s">
        <v>66</v>
      </c>
      <c r="B2" s="578"/>
      <c r="C2" s="579"/>
      <c r="D2" s="580"/>
      <c r="E2" s="581" t="s">
        <v>64</v>
      </c>
      <c r="F2" s="582"/>
      <c r="G2" s="583"/>
      <c r="H2" s="584"/>
      <c r="I2" s="565" t="s">
        <v>65</v>
      </c>
      <c r="J2" s="566"/>
      <c r="K2" s="534"/>
      <c r="L2" s="568"/>
      <c r="M2" s="567"/>
      <c r="N2" s="535"/>
      <c r="O2" s="39"/>
      <c r="P2" s="607"/>
    </row>
    <row r="3" spans="1:16" ht="13.5" thickTop="1">
      <c r="A3" s="120"/>
      <c r="B3" s="3"/>
      <c r="C3" s="2"/>
      <c r="D3" s="4"/>
      <c r="E3" s="549" t="s">
        <v>359</v>
      </c>
      <c r="F3" s="551" t="s">
        <v>61</v>
      </c>
      <c r="G3" s="552" t="s">
        <v>360</v>
      </c>
      <c r="H3" s="24" t="s">
        <v>57</v>
      </c>
      <c r="I3" s="572" t="s">
        <v>346</v>
      </c>
      <c r="J3" s="569" t="s">
        <v>344</v>
      </c>
      <c r="K3" s="570" t="s">
        <v>63</v>
      </c>
      <c r="L3" s="570" t="s">
        <v>364</v>
      </c>
      <c r="M3" s="571" t="s">
        <v>354</v>
      </c>
      <c r="N3" s="585" t="s">
        <v>355</v>
      </c>
      <c r="O3" s="40"/>
      <c r="P3" s="608"/>
    </row>
    <row r="4" spans="1:16" ht="12.75">
      <c r="A4" s="7" t="s">
        <v>347</v>
      </c>
      <c r="B4" s="30" t="s">
        <v>348</v>
      </c>
      <c r="C4" s="9" t="s">
        <v>349</v>
      </c>
      <c r="D4" s="13" t="s">
        <v>350</v>
      </c>
      <c r="E4" s="560"/>
      <c r="F4" s="561" t="s">
        <v>62</v>
      </c>
      <c r="G4" s="562"/>
      <c r="H4" s="545" t="s">
        <v>58</v>
      </c>
      <c r="I4" s="560" t="s">
        <v>352</v>
      </c>
      <c r="J4" s="564" t="s">
        <v>345</v>
      </c>
      <c r="K4" s="544"/>
      <c r="L4" s="546"/>
      <c r="M4" s="547" t="s">
        <v>362</v>
      </c>
      <c r="N4" s="586" t="s">
        <v>363</v>
      </c>
      <c r="O4" s="40"/>
      <c r="P4" s="608"/>
    </row>
    <row r="5" spans="1:16" ht="13.5" thickBot="1">
      <c r="A5" s="21"/>
      <c r="B5" s="22" t="s">
        <v>356</v>
      </c>
      <c r="C5" s="23" t="s">
        <v>357</v>
      </c>
      <c r="D5" s="12" t="s">
        <v>358</v>
      </c>
      <c r="E5" s="550" t="s">
        <v>59</v>
      </c>
      <c r="F5" s="559" t="s">
        <v>466</v>
      </c>
      <c r="G5" s="553" t="s">
        <v>60</v>
      </c>
      <c r="H5" s="573" t="s">
        <v>353</v>
      </c>
      <c r="I5" s="550" t="s">
        <v>56</v>
      </c>
      <c r="J5" s="556" t="s">
        <v>361</v>
      </c>
      <c r="K5" s="548"/>
      <c r="L5" s="544"/>
      <c r="N5" s="587"/>
      <c r="O5" s="40"/>
      <c r="P5" s="608"/>
    </row>
    <row r="6" spans="1:16" s="8" customFormat="1" ht="18" customHeight="1" thickBot="1" thickTop="1">
      <c r="A6" s="626" t="s">
        <v>365</v>
      </c>
      <c r="B6" s="627">
        <v>36319.54583333333</v>
      </c>
      <c r="C6" s="628" t="s">
        <v>482</v>
      </c>
      <c r="D6" s="629" t="s">
        <v>483</v>
      </c>
      <c r="E6" s="639"/>
      <c r="F6" s="640">
        <v>500</v>
      </c>
      <c r="G6" s="641">
        <v>65</v>
      </c>
      <c r="H6" s="642">
        <v>0.75</v>
      </c>
      <c r="I6" s="639"/>
      <c r="J6" s="643"/>
      <c r="K6" s="644">
        <v>0</v>
      </c>
      <c r="L6" s="645">
        <v>1000</v>
      </c>
      <c r="M6" s="646"/>
      <c r="N6" s="647"/>
      <c r="O6" s="41"/>
      <c r="P6" s="609"/>
    </row>
    <row r="7" spans="1:16" s="10" customFormat="1" ht="18" customHeight="1" thickBot="1" thickTop="1">
      <c r="A7" s="630" t="s">
        <v>484</v>
      </c>
      <c r="B7" s="631"/>
      <c r="C7" s="632"/>
      <c r="D7" s="633"/>
      <c r="E7" s="648" t="s">
        <v>485</v>
      </c>
      <c r="F7" s="649">
        <v>462</v>
      </c>
      <c r="G7" s="650">
        <v>72</v>
      </c>
      <c r="H7" s="651">
        <v>0.56</v>
      </c>
      <c r="I7" s="652" t="s">
        <v>485</v>
      </c>
      <c r="J7" s="653">
        <v>5</v>
      </c>
      <c r="K7" s="654">
        <v>0</v>
      </c>
      <c r="L7" s="654">
        <v>2600</v>
      </c>
      <c r="M7" s="655">
        <v>0.5868055555555556</v>
      </c>
      <c r="N7" s="656">
        <v>98</v>
      </c>
      <c r="O7" s="42"/>
      <c r="P7" s="610"/>
    </row>
    <row r="8" spans="1:16" s="8" customFormat="1" ht="18" customHeight="1" thickBot="1" thickTop="1">
      <c r="A8" s="626" t="s">
        <v>486</v>
      </c>
      <c r="B8" s="634">
        <v>0.5819444444444445</v>
      </c>
      <c r="C8" s="628" t="s">
        <v>487</v>
      </c>
      <c r="D8" s="635" t="s">
        <v>488</v>
      </c>
      <c r="E8" s="639">
        <v>25</v>
      </c>
      <c r="F8" s="640">
        <v>700</v>
      </c>
      <c r="G8" s="641">
        <v>60</v>
      </c>
      <c r="H8" s="642">
        <v>0.5</v>
      </c>
      <c r="I8" s="639">
        <v>950</v>
      </c>
      <c r="J8" s="657"/>
      <c r="K8" s="644">
        <v>40</v>
      </c>
      <c r="L8" s="645">
        <v>800</v>
      </c>
      <c r="M8" s="646"/>
      <c r="N8" s="647"/>
      <c r="O8" s="41"/>
      <c r="P8" s="609"/>
    </row>
    <row r="9" spans="1:16" s="10" customFormat="1" ht="18" customHeight="1" thickBot="1" thickTop="1">
      <c r="A9" s="636" t="s">
        <v>448</v>
      </c>
      <c r="B9" s="637"/>
      <c r="C9" s="638"/>
      <c r="D9" s="633"/>
      <c r="E9" s="648">
        <v>32</v>
      </c>
      <c r="F9" s="658">
        <v>765</v>
      </c>
      <c r="G9" s="659">
        <v>56</v>
      </c>
      <c r="H9" s="651">
        <v>0.3</v>
      </c>
      <c r="I9" s="652">
        <v>960</v>
      </c>
      <c r="J9" s="653">
        <v>5</v>
      </c>
      <c r="K9" s="654">
        <v>20</v>
      </c>
      <c r="L9" s="654">
        <v>1240</v>
      </c>
      <c r="M9" s="655">
        <v>0.5902777777777778</v>
      </c>
      <c r="N9" s="656">
        <v>98</v>
      </c>
      <c r="O9" s="42"/>
      <c r="P9" s="610"/>
    </row>
    <row r="10" spans="1:16" s="8" customFormat="1" ht="18" customHeight="1" thickBot="1" thickTop="1">
      <c r="A10" s="7"/>
      <c r="B10" s="19"/>
      <c r="C10" s="9"/>
      <c r="D10" s="13"/>
      <c r="E10" s="537"/>
      <c r="F10" s="26"/>
      <c r="G10" s="541"/>
      <c r="H10" s="27"/>
      <c r="I10" s="537"/>
      <c r="J10" s="595"/>
      <c r="K10" s="28"/>
      <c r="L10" s="29"/>
      <c r="M10" s="593"/>
      <c r="N10" s="594"/>
      <c r="O10" s="41"/>
      <c r="P10" s="609"/>
    </row>
    <row r="11" spans="1:16" s="10" customFormat="1" ht="18" customHeight="1" thickBot="1" thickTop="1">
      <c r="A11" s="21"/>
      <c r="B11" s="22"/>
      <c r="C11" s="23"/>
      <c r="D11" s="12"/>
      <c r="E11" s="538"/>
      <c r="F11" s="6"/>
      <c r="G11" s="540"/>
      <c r="H11" s="25"/>
      <c r="I11" s="555"/>
      <c r="J11" s="557"/>
      <c r="K11" s="16"/>
      <c r="L11" s="16"/>
      <c r="M11" s="544"/>
      <c r="N11" s="587"/>
      <c r="O11" s="42"/>
      <c r="P11" s="610"/>
    </row>
    <row r="12" spans="1:16" s="8" customFormat="1" ht="18" customHeight="1" thickBot="1" thickTop="1">
      <c r="A12" s="7"/>
      <c r="B12" s="19"/>
      <c r="C12" s="9"/>
      <c r="D12" s="13"/>
      <c r="E12" s="537"/>
      <c r="F12" s="26"/>
      <c r="G12" s="541"/>
      <c r="H12" s="27"/>
      <c r="I12" s="537"/>
      <c r="J12" s="595"/>
      <c r="K12" s="28"/>
      <c r="L12" s="29"/>
      <c r="M12" s="593"/>
      <c r="N12" s="594"/>
      <c r="O12" s="41"/>
      <c r="P12" s="609"/>
    </row>
    <row r="13" spans="1:16" s="10" customFormat="1" ht="18" customHeight="1" thickBot="1" thickTop="1">
      <c r="A13" s="21"/>
      <c r="B13" s="22"/>
      <c r="C13" s="23"/>
      <c r="D13" s="12"/>
      <c r="E13" s="538"/>
      <c r="F13" s="6"/>
      <c r="G13" s="540"/>
      <c r="H13" s="25"/>
      <c r="I13" s="555"/>
      <c r="J13" s="557"/>
      <c r="K13" s="16"/>
      <c r="L13" s="16"/>
      <c r="M13" s="544"/>
      <c r="N13" s="587"/>
      <c r="O13" s="42"/>
      <c r="P13" s="610"/>
    </row>
    <row r="14" spans="1:16" s="8" customFormat="1" ht="18" customHeight="1" thickBot="1" thickTop="1">
      <c r="A14" s="7"/>
      <c r="B14" s="19"/>
      <c r="C14" s="9"/>
      <c r="D14" s="13"/>
      <c r="E14" s="537"/>
      <c r="F14" s="26"/>
      <c r="G14" s="541"/>
      <c r="H14" s="27"/>
      <c r="I14" s="537"/>
      <c r="J14" s="595"/>
      <c r="K14" s="28"/>
      <c r="L14" s="29"/>
      <c r="M14" s="593"/>
      <c r="N14" s="594"/>
      <c r="O14" s="41"/>
      <c r="P14" s="609"/>
    </row>
    <row r="15" spans="1:16" s="10" customFormat="1" ht="18" customHeight="1" thickBot="1" thickTop="1">
      <c r="A15" s="21"/>
      <c r="B15" s="22"/>
      <c r="C15" s="23"/>
      <c r="D15" s="12"/>
      <c r="E15" s="538"/>
      <c r="F15" s="6"/>
      <c r="G15" s="540"/>
      <c r="H15" s="25"/>
      <c r="I15" s="555"/>
      <c r="J15" s="557"/>
      <c r="K15" s="16"/>
      <c r="L15" s="16"/>
      <c r="M15" s="544"/>
      <c r="N15" s="587"/>
      <c r="O15" s="42"/>
      <c r="P15" s="610"/>
    </row>
    <row r="16" spans="1:16" s="8" customFormat="1" ht="18" customHeight="1" thickBot="1" thickTop="1">
      <c r="A16" s="7"/>
      <c r="B16" s="19"/>
      <c r="C16" s="9"/>
      <c r="D16" s="13"/>
      <c r="E16" s="537"/>
      <c r="F16" s="26"/>
      <c r="G16" s="541"/>
      <c r="H16" s="27"/>
      <c r="I16" s="537"/>
      <c r="J16" s="595"/>
      <c r="K16" s="28"/>
      <c r="L16" s="29"/>
      <c r="M16" s="593"/>
      <c r="N16" s="594"/>
      <c r="O16" s="41"/>
      <c r="P16" s="609"/>
    </row>
    <row r="17" spans="1:16" s="10" customFormat="1" ht="18" customHeight="1" thickBot="1" thickTop="1">
      <c r="A17" s="21"/>
      <c r="B17" s="22"/>
      <c r="C17" s="23"/>
      <c r="D17" s="12"/>
      <c r="E17" s="538"/>
      <c r="F17" s="6"/>
      <c r="G17" s="540"/>
      <c r="H17" s="25"/>
      <c r="I17" s="555"/>
      <c r="J17" s="557"/>
      <c r="K17" s="16"/>
      <c r="L17" s="16"/>
      <c r="M17" s="544"/>
      <c r="N17" s="587"/>
      <c r="O17" s="42"/>
      <c r="P17" s="610"/>
    </row>
    <row r="18" spans="1:16" s="8" customFormat="1" ht="18" customHeight="1" thickBot="1" thickTop="1">
      <c r="A18" s="7"/>
      <c r="B18" s="19"/>
      <c r="C18" s="9"/>
      <c r="D18" s="13"/>
      <c r="E18" s="537"/>
      <c r="F18" s="26"/>
      <c r="G18" s="541"/>
      <c r="H18" s="27"/>
      <c r="I18" s="537"/>
      <c r="J18" s="595"/>
      <c r="K18" s="28"/>
      <c r="L18" s="29"/>
      <c r="M18" s="593"/>
      <c r="N18" s="594"/>
      <c r="O18" s="41"/>
      <c r="P18" s="609"/>
    </row>
    <row r="19" spans="1:16" s="10" customFormat="1" ht="18" customHeight="1" thickBot="1" thickTop="1">
      <c r="A19" s="21"/>
      <c r="B19" s="22"/>
      <c r="C19" s="23"/>
      <c r="D19" s="12"/>
      <c r="E19" s="538"/>
      <c r="F19" s="6"/>
      <c r="G19" s="540"/>
      <c r="H19" s="25"/>
      <c r="I19" s="555"/>
      <c r="J19" s="557"/>
      <c r="K19" s="16"/>
      <c r="L19" s="16"/>
      <c r="M19" s="544"/>
      <c r="N19" s="587"/>
      <c r="O19" s="42"/>
      <c r="P19" s="610"/>
    </row>
    <row r="20" spans="1:16" s="8" customFormat="1" ht="18" customHeight="1" thickBot="1" thickTop="1">
      <c r="A20" s="7"/>
      <c r="B20" s="19"/>
      <c r="C20" s="9"/>
      <c r="D20" s="13"/>
      <c r="E20" s="537"/>
      <c r="F20" s="26"/>
      <c r="G20" s="541"/>
      <c r="H20" s="27"/>
      <c r="I20" s="537"/>
      <c r="J20" s="595"/>
      <c r="K20" s="28"/>
      <c r="L20" s="29"/>
      <c r="M20" s="593"/>
      <c r="N20" s="594"/>
      <c r="O20" s="41"/>
      <c r="P20" s="609"/>
    </row>
    <row r="21" spans="1:16" s="10" customFormat="1" ht="18" customHeight="1" thickBot="1" thickTop="1">
      <c r="A21" s="21"/>
      <c r="B21" s="22"/>
      <c r="C21" s="23"/>
      <c r="D21" s="12"/>
      <c r="E21" s="538"/>
      <c r="F21" s="6"/>
      <c r="G21" s="540"/>
      <c r="H21" s="25"/>
      <c r="I21" s="555"/>
      <c r="J21" s="557"/>
      <c r="K21" s="16"/>
      <c r="L21" s="16"/>
      <c r="M21" s="544"/>
      <c r="N21" s="587"/>
      <c r="O21" s="42"/>
      <c r="P21" s="610"/>
    </row>
    <row r="22" spans="1:16" s="8" customFormat="1" ht="18" customHeight="1" thickBot="1" thickTop="1">
      <c r="A22" s="7"/>
      <c r="B22" s="19"/>
      <c r="C22" s="9"/>
      <c r="D22" s="13"/>
      <c r="E22" s="537"/>
      <c r="F22" s="26"/>
      <c r="G22" s="541"/>
      <c r="H22" s="27"/>
      <c r="I22" s="537"/>
      <c r="J22" s="595"/>
      <c r="K22" s="28"/>
      <c r="L22" s="29"/>
      <c r="M22" s="593"/>
      <c r="N22" s="594"/>
      <c r="O22" s="41"/>
      <c r="P22" s="609"/>
    </row>
    <row r="23" spans="1:16" s="10" customFormat="1" ht="18" customHeight="1" thickBot="1" thickTop="1">
      <c r="A23" s="21"/>
      <c r="B23" s="22"/>
      <c r="C23" s="23"/>
      <c r="D23" s="12"/>
      <c r="E23" s="538"/>
      <c r="F23" s="6"/>
      <c r="G23" s="540"/>
      <c r="H23" s="25"/>
      <c r="I23" s="555"/>
      <c r="J23" s="557"/>
      <c r="K23" s="16"/>
      <c r="L23" s="16"/>
      <c r="M23" s="544"/>
      <c r="N23" s="587"/>
      <c r="O23" s="42"/>
      <c r="P23" s="610"/>
    </row>
    <row r="24" spans="1:16" s="8" customFormat="1" ht="18" customHeight="1" thickBot="1" thickTop="1">
      <c r="A24" s="7"/>
      <c r="B24" s="19"/>
      <c r="C24" s="9"/>
      <c r="D24" s="13"/>
      <c r="E24" s="537"/>
      <c r="F24" s="26"/>
      <c r="G24" s="541"/>
      <c r="H24" s="27"/>
      <c r="I24" s="537"/>
      <c r="J24" s="595"/>
      <c r="K24" s="28"/>
      <c r="L24" s="29"/>
      <c r="M24" s="593"/>
      <c r="N24" s="594"/>
      <c r="O24" s="41"/>
      <c r="P24" s="609"/>
    </row>
    <row r="25" spans="1:16" s="10" customFormat="1" ht="18" customHeight="1" thickBot="1" thickTop="1">
      <c r="A25" s="21"/>
      <c r="B25" s="22"/>
      <c r="C25" s="23"/>
      <c r="D25" s="12"/>
      <c r="E25" s="538"/>
      <c r="F25" s="6"/>
      <c r="G25" s="540"/>
      <c r="H25" s="25"/>
      <c r="I25" s="555"/>
      <c r="J25" s="557"/>
      <c r="K25" s="16"/>
      <c r="L25" s="16"/>
      <c r="M25" s="544"/>
      <c r="N25" s="587"/>
      <c r="O25" s="42"/>
      <c r="P25" s="610"/>
    </row>
    <row r="26" spans="1:16" s="8" customFormat="1" ht="18" customHeight="1" thickBot="1" thickTop="1">
      <c r="A26" s="7"/>
      <c r="B26" s="19"/>
      <c r="C26" s="9"/>
      <c r="D26" s="13"/>
      <c r="E26" s="537"/>
      <c r="F26" s="26"/>
      <c r="G26" s="541"/>
      <c r="H26" s="27"/>
      <c r="I26" s="537"/>
      <c r="J26" s="595"/>
      <c r="K26" s="28"/>
      <c r="L26" s="29"/>
      <c r="M26" s="593"/>
      <c r="N26" s="594"/>
      <c r="O26" s="41"/>
      <c r="P26" s="609"/>
    </row>
    <row r="27" spans="1:16" s="10" customFormat="1" ht="18" customHeight="1" thickBot="1" thickTop="1">
      <c r="A27" s="21"/>
      <c r="B27" s="22"/>
      <c r="C27" s="23"/>
      <c r="D27" s="12"/>
      <c r="E27" s="538"/>
      <c r="F27" s="6"/>
      <c r="G27" s="540"/>
      <c r="H27" s="25"/>
      <c r="I27" s="555"/>
      <c r="J27" s="557"/>
      <c r="K27" s="16"/>
      <c r="L27" s="16"/>
      <c r="M27" s="544"/>
      <c r="N27" s="587"/>
      <c r="O27" s="42"/>
      <c r="P27" s="610"/>
    </row>
    <row r="28" spans="1:16" s="8" customFormat="1" ht="18" customHeight="1" thickBot="1" thickTop="1">
      <c r="A28" s="7"/>
      <c r="B28" s="19"/>
      <c r="C28" s="9"/>
      <c r="D28" s="13"/>
      <c r="E28" s="537"/>
      <c r="F28" s="26"/>
      <c r="G28" s="541"/>
      <c r="H28" s="27"/>
      <c r="I28" s="537"/>
      <c r="J28" s="595"/>
      <c r="K28" s="28"/>
      <c r="L28" s="29"/>
      <c r="M28" s="593"/>
      <c r="N28" s="594"/>
      <c r="O28" s="41"/>
      <c r="P28" s="609"/>
    </row>
    <row r="29" spans="1:16" s="10" customFormat="1" ht="18" customHeight="1" thickBot="1" thickTop="1">
      <c r="A29" s="21"/>
      <c r="B29" s="22"/>
      <c r="C29" s="23"/>
      <c r="D29" s="12"/>
      <c r="E29" s="538"/>
      <c r="F29" s="6"/>
      <c r="G29" s="540"/>
      <c r="H29" s="25"/>
      <c r="I29" s="555"/>
      <c r="J29" s="557"/>
      <c r="K29" s="16"/>
      <c r="L29" s="16"/>
      <c r="M29" s="544"/>
      <c r="N29" s="587"/>
      <c r="O29" s="42"/>
      <c r="P29" s="610"/>
    </row>
    <row r="30" spans="1:16" s="8" customFormat="1" ht="18" customHeight="1" thickBot="1" thickTop="1">
      <c r="A30" s="7"/>
      <c r="B30" s="19"/>
      <c r="C30" s="9"/>
      <c r="D30" s="13"/>
      <c r="E30" s="537"/>
      <c r="F30" s="26"/>
      <c r="G30" s="541"/>
      <c r="H30" s="27"/>
      <c r="I30" s="537"/>
      <c r="J30" s="595"/>
      <c r="K30" s="28"/>
      <c r="L30" s="29"/>
      <c r="M30" s="593"/>
      <c r="N30" s="594"/>
      <c r="O30" s="41"/>
      <c r="P30" s="609"/>
    </row>
    <row r="31" spans="1:16" s="10" customFormat="1" ht="18" customHeight="1" thickBot="1" thickTop="1">
      <c r="A31" s="21"/>
      <c r="B31" s="22"/>
      <c r="C31" s="23"/>
      <c r="D31" s="12"/>
      <c r="E31" s="538"/>
      <c r="F31" s="6"/>
      <c r="G31" s="540"/>
      <c r="H31" s="25"/>
      <c r="I31" s="555"/>
      <c r="J31" s="557"/>
      <c r="K31" s="16"/>
      <c r="L31" s="16"/>
      <c r="M31" s="544"/>
      <c r="N31" s="587"/>
      <c r="O31" s="42"/>
      <c r="P31" s="610"/>
    </row>
    <row r="32" spans="1:16" s="8" customFormat="1" ht="18" customHeight="1" thickBot="1" thickTop="1">
      <c r="A32" s="7"/>
      <c r="B32" s="19"/>
      <c r="C32" s="9"/>
      <c r="D32" s="13"/>
      <c r="E32" s="537"/>
      <c r="F32" s="26"/>
      <c r="G32" s="541"/>
      <c r="H32" s="27"/>
      <c r="I32" s="537"/>
      <c r="J32" s="595"/>
      <c r="K32" s="28"/>
      <c r="L32" s="29"/>
      <c r="M32" s="593"/>
      <c r="N32" s="594"/>
      <c r="O32" s="41"/>
      <c r="P32" s="609"/>
    </row>
    <row r="33" spans="1:16" s="10" customFormat="1" ht="18" customHeight="1" thickBot="1" thickTop="1">
      <c r="A33" s="21"/>
      <c r="B33" s="22"/>
      <c r="C33" s="23"/>
      <c r="D33" s="12"/>
      <c r="E33" s="538"/>
      <c r="F33" s="6"/>
      <c r="G33" s="540"/>
      <c r="H33" s="25"/>
      <c r="I33" s="555"/>
      <c r="J33" s="557"/>
      <c r="K33" s="16"/>
      <c r="L33" s="16"/>
      <c r="M33" s="544"/>
      <c r="N33" s="587"/>
      <c r="O33" s="42"/>
      <c r="P33" s="610"/>
    </row>
    <row r="34" spans="1:16" s="8" customFormat="1" ht="18" customHeight="1" thickBot="1" thickTop="1">
      <c r="A34" s="7"/>
      <c r="B34" s="19"/>
      <c r="C34" s="9"/>
      <c r="D34" s="13"/>
      <c r="E34" s="537"/>
      <c r="F34" s="26"/>
      <c r="G34" s="541"/>
      <c r="H34" s="27"/>
      <c r="I34" s="537"/>
      <c r="J34" s="595"/>
      <c r="K34" s="28"/>
      <c r="L34" s="29"/>
      <c r="M34" s="593"/>
      <c r="N34" s="594"/>
      <c r="O34" s="41"/>
      <c r="P34" s="609"/>
    </row>
    <row r="35" spans="1:16" s="10" customFormat="1" ht="18" customHeight="1" thickBot="1" thickTop="1">
      <c r="A35" s="21"/>
      <c r="B35" s="22"/>
      <c r="C35" s="23"/>
      <c r="D35" s="12"/>
      <c r="E35" s="538"/>
      <c r="F35" s="6"/>
      <c r="G35" s="540"/>
      <c r="H35" s="25"/>
      <c r="I35" s="555"/>
      <c r="J35" s="557"/>
      <c r="K35" s="16"/>
      <c r="L35" s="16"/>
      <c r="M35" s="544"/>
      <c r="N35" s="587"/>
      <c r="O35" s="42"/>
      <c r="P35" s="610"/>
    </row>
    <row r="36" spans="1:16" s="8" customFormat="1" ht="18" customHeight="1" thickBot="1" thickTop="1">
      <c r="A36" s="7"/>
      <c r="B36" s="19"/>
      <c r="C36" s="9"/>
      <c r="D36" s="13"/>
      <c r="E36" s="537"/>
      <c r="F36" s="26"/>
      <c r="G36" s="541"/>
      <c r="H36" s="27"/>
      <c r="I36" s="537"/>
      <c r="J36" s="595"/>
      <c r="K36" s="28"/>
      <c r="L36" s="29"/>
      <c r="M36" s="593"/>
      <c r="N36" s="594"/>
      <c r="O36" s="41"/>
      <c r="P36" s="609"/>
    </row>
    <row r="37" spans="1:16" s="10" customFormat="1" ht="18" customHeight="1" thickBot="1" thickTop="1">
      <c r="A37" s="21"/>
      <c r="B37" s="22"/>
      <c r="C37" s="23"/>
      <c r="D37" s="12"/>
      <c r="E37" s="538"/>
      <c r="F37" s="6"/>
      <c r="G37" s="540"/>
      <c r="H37" s="25"/>
      <c r="I37" s="555"/>
      <c r="J37" s="557"/>
      <c r="K37" s="16"/>
      <c r="L37" s="16"/>
      <c r="M37" s="544"/>
      <c r="N37" s="587"/>
      <c r="O37" s="42"/>
      <c r="P37" s="610"/>
    </row>
    <row r="38" spans="1:16" s="8" customFormat="1" ht="18" customHeight="1" thickBot="1" thickTop="1">
      <c r="A38" s="7"/>
      <c r="B38" s="19"/>
      <c r="C38" s="9"/>
      <c r="D38" s="13"/>
      <c r="E38" s="537"/>
      <c r="F38" s="26"/>
      <c r="G38" s="541"/>
      <c r="H38" s="27"/>
      <c r="I38" s="537"/>
      <c r="J38" s="595"/>
      <c r="K38" s="28"/>
      <c r="L38" s="29"/>
      <c r="M38" s="593"/>
      <c r="N38" s="594"/>
      <c r="O38" s="41"/>
      <c r="P38" s="609"/>
    </row>
    <row r="39" spans="1:16" s="10" customFormat="1" ht="18" customHeight="1" thickBot="1" thickTop="1">
      <c r="A39" s="21"/>
      <c r="B39" s="22"/>
      <c r="C39" s="23"/>
      <c r="D39" s="12"/>
      <c r="E39" s="538"/>
      <c r="F39" s="6"/>
      <c r="G39" s="540"/>
      <c r="H39" s="25"/>
      <c r="I39" s="555"/>
      <c r="J39" s="557"/>
      <c r="K39" s="16"/>
      <c r="L39" s="16"/>
      <c r="M39" s="544"/>
      <c r="N39" s="587"/>
      <c r="O39" s="42"/>
      <c r="P39" s="610"/>
    </row>
    <row r="40" spans="1:16" s="8" customFormat="1" ht="18" customHeight="1" thickBot="1" thickTop="1">
      <c r="A40" s="7"/>
      <c r="B40" s="19"/>
      <c r="C40" s="9"/>
      <c r="D40" s="13"/>
      <c r="E40" s="537"/>
      <c r="F40" s="26"/>
      <c r="G40" s="541"/>
      <c r="H40" s="27"/>
      <c r="I40" s="537"/>
      <c r="J40" s="595"/>
      <c r="K40" s="28"/>
      <c r="L40" s="29"/>
      <c r="M40" s="593"/>
      <c r="N40" s="594"/>
      <c r="O40" s="41"/>
      <c r="P40" s="609"/>
    </row>
    <row r="41" spans="1:16" s="10" customFormat="1" ht="18" customHeight="1" thickBot="1" thickTop="1">
      <c r="A41" s="21"/>
      <c r="B41" s="22"/>
      <c r="C41" s="23"/>
      <c r="D41" s="12"/>
      <c r="E41" s="538"/>
      <c r="F41" s="6"/>
      <c r="G41" s="540"/>
      <c r="H41" s="25"/>
      <c r="I41" s="555"/>
      <c r="J41" s="557"/>
      <c r="K41" s="16"/>
      <c r="L41" s="16"/>
      <c r="M41" s="544"/>
      <c r="N41" s="587"/>
      <c r="O41" s="42"/>
      <c r="P41" s="610"/>
    </row>
    <row r="42" spans="1:16" s="8" customFormat="1" ht="18" customHeight="1" thickBot="1" thickTop="1">
      <c r="A42" s="7"/>
      <c r="B42" s="19"/>
      <c r="C42" s="9"/>
      <c r="D42" s="13"/>
      <c r="E42" s="537"/>
      <c r="F42" s="26"/>
      <c r="G42" s="541"/>
      <c r="H42" s="27"/>
      <c r="I42" s="537"/>
      <c r="J42" s="595"/>
      <c r="K42" s="28"/>
      <c r="L42" s="29"/>
      <c r="M42" s="593"/>
      <c r="N42" s="594"/>
      <c r="O42" s="41"/>
      <c r="P42" s="609"/>
    </row>
    <row r="43" spans="1:16" s="10" customFormat="1" ht="18" customHeight="1" thickBot="1" thickTop="1">
      <c r="A43" s="21"/>
      <c r="B43" s="22"/>
      <c r="C43" s="23"/>
      <c r="D43" s="12"/>
      <c r="E43" s="538"/>
      <c r="F43" s="6"/>
      <c r="G43" s="540"/>
      <c r="H43" s="25"/>
      <c r="I43" s="555"/>
      <c r="J43" s="557"/>
      <c r="K43" s="16"/>
      <c r="L43" s="16"/>
      <c r="M43" s="544"/>
      <c r="N43" s="587"/>
      <c r="O43" s="42"/>
      <c r="P43" s="610"/>
    </row>
    <row r="44" spans="1:16" s="8" customFormat="1" ht="18" customHeight="1" thickBot="1" thickTop="1">
      <c r="A44" s="7"/>
      <c r="B44" s="19"/>
      <c r="C44" s="9"/>
      <c r="D44" s="13"/>
      <c r="E44" s="537"/>
      <c r="F44" s="26"/>
      <c r="G44" s="541"/>
      <c r="H44" s="27"/>
      <c r="I44" s="537"/>
      <c r="J44" s="595"/>
      <c r="K44" s="28"/>
      <c r="L44" s="29"/>
      <c r="M44" s="593"/>
      <c r="N44" s="594"/>
      <c r="O44" s="41"/>
      <c r="P44" s="609"/>
    </row>
    <row r="45" spans="1:16" s="10" customFormat="1" ht="18" customHeight="1" thickBot="1" thickTop="1">
      <c r="A45" s="611"/>
      <c r="B45" s="612"/>
      <c r="C45" s="613"/>
      <c r="D45" s="614"/>
      <c r="E45" s="615"/>
      <c r="F45" s="616"/>
      <c r="G45" s="617"/>
      <c r="H45" s="618"/>
      <c r="I45" s="619"/>
      <c r="J45" s="620"/>
      <c r="K45" s="621"/>
      <c r="L45" s="621"/>
      <c r="M45" s="622"/>
      <c r="N45" s="623"/>
      <c r="O45" s="624"/>
      <c r="P45" s="625"/>
    </row>
    <row r="46" spans="1:16" s="8" customFormat="1" ht="18" customHeight="1" thickBot="1">
      <c r="A46" s="591"/>
      <c r="B46" s="31"/>
      <c r="C46" s="32"/>
      <c r="D46" s="33"/>
      <c r="E46" s="539"/>
      <c r="F46" s="34"/>
      <c r="G46" s="542"/>
      <c r="H46" s="35"/>
      <c r="I46" s="539"/>
      <c r="J46" s="595"/>
      <c r="K46" s="36"/>
      <c r="L46" s="37"/>
      <c r="M46" s="593"/>
      <c r="N46" s="594"/>
      <c r="O46" s="47"/>
      <c r="P46" s="11"/>
    </row>
    <row r="47" spans="1:15" s="10" customFormat="1" ht="18" customHeight="1" thickBot="1" thickTop="1">
      <c r="A47" s="589"/>
      <c r="B47" s="22"/>
      <c r="C47" s="23"/>
      <c r="D47" s="12"/>
      <c r="E47" s="538"/>
      <c r="F47" s="6"/>
      <c r="G47" s="540"/>
      <c r="H47" s="25"/>
      <c r="I47" s="555"/>
      <c r="J47" s="557"/>
      <c r="K47" s="16"/>
      <c r="L47" s="16"/>
      <c r="M47" s="544"/>
      <c r="N47" s="587"/>
      <c r="O47" s="42"/>
    </row>
    <row r="48" spans="1:15" s="8" customFormat="1" ht="18" customHeight="1" thickBot="1" thickTop="1">
      <c r="A48" s="588"/>
      <c r="B48" s="19"/>
      <c r="C48" s="9"/>
      <c r="D48" s="13"/>
      <c r="E48" s="537"/>
      <c r="F48" s="26"/>
      <c r="G48" s="541"/>
      <c r="H48" s="27"/>
      <c r="I48" s="537"/>
      <c r="J48" s="595"/>
      <c r="K48" s="28"/>
      <c r="L48" s="29"/>
      <c r="M48" s="593"/>
      <c r="N48" s="594"/>
      <c r="O48" s="41"/>
    </row>
    <row r="49" spans="1:15" s="10" customFormat="1" ht="18" customHeight="1" thickBot="1" thickTop="1">
      <c r="A49" s="590"/>
      <c r="B49" s="43"/>
      <c r="C49" s="44"/>
      <c r="D49" s="45"/>
      <c r="E49" s="538"/>
      <c r="F49" s="6"/>
      <c r="G49" s="540"/>
      <c r="H49" s="25"/>
      <c r="I49" s="555"/>
      <c r="J49" s="557"/>
      <c r="K49" s="16"/>
      <c r="L49" s="16"/>
      <c r="M49" s="544"/>
      <c r="N49" s="587"/>
      <c r="O49" s="46"/>
    </row>
    <row r="50" spans="1:15" s="8" customFormat="1" ht="18" customHeight="1" thickBot="1" thickTop="1">
      <c r="A50" s="591"/>
      <c r="B50" s="31"/>
      <c r="C50" s="32"/>
      <c r="D50" s="33"/>
      <c r="E50" s="537"/>
      <c r="F50" s="26"/>
      <c r="G50" s="541"/>
      <c r="H50" s="27"/>
      <c r="I50" s="537"/>
      <c r="J50" s="595"/>
      <c r="K50" s="28"/>
      <c r="L50" s="29"/>
      <c r="M50" s="593"/>
      <c r="N50" s="594"/>
      <c r="O50" s="11"/>
    </row>
    <row r="51" spans="1:14" s="10" customFormat="1" ht="18" customHeight="1" thickBot="1" thickTop="1">
      <c r="A51" s="589"/>
      <c r="B51" s="22"/>
      <c r="C51" s="23"/>
      <c r="D51" s="12"/>
      <c r="E51" s="538"/>
      <c r="F51" s="6"/>
      <c r="G51" s="540"/>
      <c r="H51" s="25"/>
      <c r="I51" s="555"/>
      <c r="J51" s="557"/>
      <c r="K51" s="16"/>
      <c r="L51" s="16"/>
      <c r="M51" s="544"/>
      <c r="N51" s="587"/>
    </row>
    <row r="52" spans="1:14" s="8" customFormat="1" ht="18" customHeight="1" thickBot="1" thickTop="1">
      <c r="A52" s="588"/>
      <c r="B52" s="19"/>
      <c r="C52" s="9"/>
      <c r="D52" s="13"/>
      <c r="E52" s="537"/>
      <c r="F52" s="26"/>
      <c r="G52" s="541"/>
      <c r="H52" s="27"/>
      <c r="I52" s="537"/>
      <c r="J52" s="595"/>
      <c r="K52" s="28"/>
      <c r="L52" s="29"/>
      <c r="M52" s="593"/>
      <c r="N52" s="594"/>
    </row>
    <row r="53" spans="1:14" s="10" customFormat="1" ht="18" customHeight="1" thickBot="1" thickTop="1">
      <c r="A53" s="589"/>
      <c r="B53" s="22"/>
      <c r="C53" s="23"/>
      <c r="D53" s="12"/>
      <c r="E53" s="538"/>
      <c r="F53" s="6"/>
      <c r="G53" s="540"/>
      <c r="H53" s="25"/>
      <c r="I53" s="555"/>
      <c r="J53" s="557"/>
      <c r="K53" s="16"/>
      <c r="L53" s="16"/>
      <c r="M53" s="544"/>
      <c r="N53" s="587"/>
    </row>
    <row r="54" spans="1:14" s="8" customFormat="1" ht="18" customHeight="1" thickBot="1" thickTop="1">
      <c r="A54" s="588"/>
      <c r="B54" s="19"/>
      <c r="C54" s="9"/>
      <c r="D54" s="13"/>
      <c r="E54" s="537"/>
      <c r="F54" s="26"/>
      <c r="G54" s="541"/>
      <c r="H54" s="27"/>
      <c r="I54" s="537"/>
      <c r="J54" s="595"/>
      <c r="K54" s="28"/>
      <c r="L54" s="29"/>
      <c r="M54" s="593"/>
      <c r="N54" s="594"/>
    </row>
    <row r="55" spans="1:14" s="10" customFormat="1" ht="18" customHeight="1" thickBot="1" thickTop="1">
      <c r="A55" s="589"/>
      <c r="B55" s="22"/>
      <c r="C55" s="23"/>
      <c r="D55" s="12"/>
      <c r="E55" s="538"/>
      <c r="F55" s="6"/>
      <c r="G55" s="540"/>
      <c r="H55" s="25"/>
      <c r="I55" s="555"/>
      <c r="J55" s="557"/>
      <c r="K55" s="16"/>
      <c r="L55" s="16"/>
      <c r="M55" s="544"/>
      <c r="N55" s="587"/>
    </row>
    <row r="56" spans="1:14" s="8" customFormat="1" ht="18" customHeight="1" thickBot="1" thickTop="1">
      <c r="A56" s="588"/>
      <c r="B56" s="19"/>
      <c r="C56" s="9"/>
      <c r="D56" s="13"/>
      <c r="E56" s="537"/>
      <c r="F56" s="26"/>
      <c r="G56" s="541"/>
      <c r="H56" s="27"/>
      <c r="I56" s="537"/>
      <c r="J56" s="595"/>
      <c r="K56" s="28"/>
      <c r="L56" s="29"/>
      <c r="M56" s="593"/>
      <c r="N56" s="594"/>
    </row>
    <row r="57" spans="1:14" s="10" customFormat="1" ht="18" customHeight="1" thickBot="1" thickTop="1">
      <c r="A57" s="589"/>
      <c r="B57" s="22"/>
      <c r="C57" s="23"/>
      <c r="D57" s="12"/>
      <c r="E57" s="538"/>
      <c r="F57" s="6"/>
      <c r="G57" s="540"/>
      <c r="H57" s="25"/>
      <c r="I57" s="555"/>
      <c r="J57" s="557"/>
      <c r="K57" s="16"/>
      <c r="L57" s="16"/>
      <c r="M57" s="544"/>
      <c r="N57" s="587"/>
    </row>
    <row r="58" spans="1:14" s="8" customFormat="1" ht="18" customHeight="1" thickBot="1" thickTop="1">
      <c r="A58" s="588"/>
      <c r="B58" s="19"/>
      <c r="C58" s="9"/>
      <c r="D58" s="13"/>
      <c r="E58" s="537"/>
      <c r="F58" s="26"/>
      <c r="G58" s="541"/>
      <c r="H58" s="27"/>
      <c r="I58" s="537"/>
      <c r="J58" s="595"/>
      <c r="K58" s="28"/>
      <c r="L58" s="29"/>
      <c r="M58" s="593"/>
      <c r="N58" s="594"/>
    </row>
    <row r="59" spans="1:14" s="10" customFormat="1" ht="18" customHeight="1" thickBot="1" thickTop="1">
      <c r="A59" s="589"/>
      <c r="B59" s="22"/>
      <c r="C59" s="23"/>
      <c r="D59" s="12"/>
      <c r="E59" s="538"/>
      <c r="F59" s="6"/>
      <c r="G59" s="540"/>
      <c r="H59" s="25"/>
      <c r="I59" s="555"/>
      <c r="J59" s="557"/>
      <c r="K59" s="16"/>
      <c r="L59" s="16"/>
      <c r="M59" s="544"/>
      <c r="N59" s="587"/>
    </row>
    <row r="60" spans="1:14" s="8" customFormat="1" ht="18" customHeight="1" thickBot="1" thickTop="1">
      <c r="A60" s="588"/>
      <c r="B60" s="19"/>
      <c r="C60" s="9"/>
      <c r="D60" s="13"/>
      <c r="E60" s="537"/>
      <c r="F60" s="26"/>
      <c r="G60" s="541"/>
      <c r="H60" s="27"/>
      <c r="I60" s="537"/>
      <c r="J60" s="595"/>
      <c r="K60" s="28"/>
      <c r="L60" s="29"/>
      <c r="M60" s="593"/>
      <c r="N60" s="594"/>
    </row>
    <row r="61" spans="1:14" s="10" customFormat="1" ht="18" customHeight="1" thickBot="1" thickTop="1">
      <c r="A61" s="589"/>
      <c r="B61" s="22"/>
      <c r="C61" s="23"/>
      <c r="D61" s="12"/>
      <c r="E61" s="538"/>
      <c r="F61" s="6"/>
      <c r="G61" s="540"/>
      <c r="H61" s="25"/>
      <c r="I61" s="555"/>
      <c r="J61" s="557"/>
      <c r="K61" s="16"/>
      <c r="L61" s="16"/>
      <c r="M61" s="544"/>
      <c r="N61" s="587"/>
    </row>
    <row r="62" spans="1:14" s="8" customFormat="1" ht="18" customHeight="1" thickBot="1" thickTop="1">
      <c r="A62" s="588"/>
      <c r="B62" s="19"/>
      <c r="C62" s="9"/>
      <c r="D62" s="13"/>
      <c r="E62" s="537"/>
      <c r="F62" s="26"/>
      <c r="G62" s="541"/>
      <c r="H62" s="27"/>
      <c r="I62" s="537"/>
      <c r="J62" s="595"/>
      <c r="K62" s="28"/>
      <c r="L62" s="29"/>
      <c r="M62" s="593"/>
      <c r="N62" s="594"/>
    </row>
    <row r="63" spans="1:14" s="10" customFormat="1" ht="18" customHeight="1" thickBot="1" thickTop="1">
      <c r="A63" s="589"/>
      <c r="B63" s="22"/>
      <c r="C63" s="23"/>
      <c r="D63" s="12"/>
      <c r="E63" s="538"/>
      <c r="F63" s="6"/>
      <c r="G63" s="540"/>
      <c r="H63" s="25"/>
      <c r="I63" s="555"/>
      <c r="J63" s="557"/>
      <c r="K63" s="16"/>
      <c r="L63" s="16"/>
      <c r="M63" s="544"/>
      <c r="N63" s="587"/>
    </row>
    <row r="64" spans="1:14" s="8" customFormat="1" ht="18" customHeight="1" thickBot="1" thickTop="1">
      <c r="A64" s="588"/>
      <c r="B64" s="19"/>
      <c r="C64" s="9"/>
      <c r="D64" s="13"/>
      <c r="E64" s="537"/>
      <c r="F64" s="26"/>
      <c r="G64" s="541"/>
      <c r="H64" s="27"/>
      <c r="I64" s="537"/>
      <c r="J64" s="595"/>
      <c r="K64" s="28"/>
      <c r="L64" s="29"/>
      <c r="M64" s="593"/>
      <c r="N64" s="594"/>
    </row>
    <row r="65" spans="1:14" s="10" customFormat="1" ht="18" customHeight="1" thickBot="1" thickTop="1">
      <c r="A65" s="589"/>
      <c r="B65" s="22"/>
      <c r="C65" s="23"/>
      <c r="D65" s="12"/>
      <c r="E65" s="538"/>
      <c r="F65" s="6"/>
      <c r="G65" s="540"/>
      <c r="H65" s="25"/>
      <c r="I65" s="555"/>
      <c r="J65" s="557"/>
      <c r="K65" s="16"/>
      <c r="L65" s="16"/>
      <c r="M65" s="544"/>
      <c r="N65" s="587"/>
    </row>
    <row r="66" spans="1:14" s="8" customFormat="1" ht="18" customHeight="1" thickBot="1" thickTop="1">
      <c r="A66" s="588"/>
      <c r="B66" s="19"/>
      <c r="C66" s="9"/>
      <c r="D66" s="13"/>
      <c r="E66" s="537"/>
      <c r="F66" s="26"/>
      <c r="G66" s="541"/>
      <c r="H66" s="27"/>
      <c r="I66" s="537"/>
      <c r="J66" s="595"/>
      <c r="K66" s="28"/>
      <c r="L66" s="29"/>
      <c r="M66" s="593"/>
      <c r="N66" s="594"/>
    </row>
    <row r="67" spans="1:14" s="10" customFormat="1" ht="18" customHeight="1" thickBot="1" thickTop="1">
      <c r="A67" s="589"/>
      <c r="B67" s="22"/>
      <c r="C67" s="23"/>
      <c r="D67" s="12"/>
      <c r="E67" s="538"/>
      <c r="F67" s="6"/>
      <c r="G67" s="540"/>
      <c r="H67" s="25"/>
      <c r="I67" s="555"/>
      <c r="J67" s="557"/>
      <c r="K67" s="16"/>
      <c r="L67" s="16"/>
      <c r="M67" s="544"/>
      <c r="N67" s="587"/>
    </row>
    <row r="68" spans="1:14" s="8" customFormat="1" ht="18" customHeight="1" thickBot="1" thickTop="1">
      <c r="A68" s="588"/>
      <c r="B68" s="19"/>
      <c r="C68" s="9"/>
      <c r="D68" s="13"/>
      <c r="E68" s="537"/>
      <c r="F68" s="26"/>
      <c r="G68" s="541"/>
      <c r="H68" s="27"/>
      <c r="I68" s="537"/>
      <c r="J68" s="595"/>
      <c r="K68" s="28"/>
      <c r="L68" s="29"/>
      <c r="M68" s="593"/>
      <c r="N68" s="594"/>
    </row>
    <row r="69" spans="1:14" s="10" customFormat="1" ht="18" customHeight="1" thickBot="1" thickTop="1">
      <c r="A69" s="589"/>
      <c r="B69" s="22"/>
      <c r="C69" s="23"/>
      <c r="D69" s="12"/>
      <c r="E69" s="538"/>
      <c r="F69" s="6"/>
      <c r="G69" s="540"/>
      <c r="H69" s="25"/>
      <c r="I69" s="555"/>
      <c r="J69" s="557"/>
      <c r="K69" s="16"/>
      <c r="L69" s="16"/>
      <c r="M69" s="544"/>
      <c r="N69" s="587"/>
    </row>
    <row r="70" spans="1:14" s="8" customFormat="1" ht="18" customHeight="1" thickBot="1" thickTop="1">
      <c r="A70" s="588"/>
      <c r="B70" s="19"/>
      <c r="C70" s="9"/>
      <c r="D70" s="13"/>
      <c r="E70" s="537"/>
      <c r="F70" s="26"/>
      <c r="G70" s="541"/>
      <c r="H70" s="27"/>
      <c r="I70" s="537"/>
      <c r="J70" s="595"/>
      <c r="K70" s="28"/>
      <c r="L70" s="29"/>
      <c r="M70" s="593"/>
      <c r="N70" s="594"/>
    </row>
    <row r="71" spans="1:14" s="10" customFormat="1" ht="18" customHeight="1" thickBot="1" thickTop="1">
      <c r="A71" s="589"/>
      <c r="B71" s="22"/>
      <c r="C71" s="23"/>
      <c r="D71" s="12"/>
      <c r="E71" s="538"/>
      <c r="F71" s="6"/>
      <c r="G71" s="540"/>
      <c r="H71" s="25"/>
      <c r="I71" s="555"/>
      <c r="J71" s="557"/>
      <c r="K71" s="16"/>
      <c r="L71" s="16"/>
      <c r="M71" s="544"/>
      <c r="N71" s="587"/>
    </row>
    <row r="72" spans="1:14" s="8" customFormat="1" ht="18" customHeight="1" thickBot="1" thickTop="1">
      <c r="A72" s="588"/>
      <c r="B72" s="19"/>
      <c r="C72" s="9"/>
      <c r="D72" s="13"/>
      <c r="E72" s="537"/>
      <c r="F72" s="26"/>
      <c r="G72" s="541"/>
      <c r="H72" s="27"/>
      <c r="I72" s="537"/>
      <c r="J72" s="595"/>
      <c r="K72" s="28"/>
      <c r="L72" s="29"/>
      <c r="M72" s="593"/>
      <c r="N72" s="594"/>
    </row>
    <row r="73" spans="1:14" s="10" customFormat="1" ht="18" customHeight="1" thickBot="1" thickTop="1">
      <c r="A73" s="589"/>
      <c r="B73" s="22"/>
      <c r="C73" s="23"/>
      <c r="D73" s="12"/>
      <c r="E73" s="538"/>
      <c r="F73" s="6"/>
      <c r="G73" s="540"/>
      <c r="H73" s="25"/>
      <c r="I73" s="555"/>
      <c r="J73" s="557"/>
      <c r="K73" s="16"/>
      <c r="L73" s="16"/>
      <c r="M73" s="544"/>
      <c r="N73" s="587"/>
    </row>
    <row r="74" spans="1:14" s="8" customFormat="1" ht="18" customHeight="1" thickBot="1" thickTop="1">
      <c r="A74" s="588"/>
      <c r="B74" s="19"/>
      <c r="C74" s="9"/>
      <c r="D74" s="13"/>
      <c r="E74" s="537"/>
      <c r="F74" s="26"/>
      <c r="G74" s="541"/>
      <c r="H74" s="27"/>
      <c r="I74" s="537"/>
      <c r="J74" s="595"/>
      <c r="K74" s="28"/>
      <c r="L74" s="29"/>
      <c r="M74" s="593"/>
      <c r="N74" s="594"/>
    </row>
    <row r="75" spans="1:14" s="10" customFormat="1" ht="18" customHeight="1" thickBot="1" thickTop="1">
      <c r="A75" s="589"/>
      <c r="B75" s="22"/>
      <c r="C75" s="23"/>
      <c r="D75" s="12"/>
      <c r="E75" s="538"/>
      <c r="F75" s="6"/>
      <c r="G75" s="540"/>
      <c r="H75" s="25"/>
      <c r="I75" s="555"/>
      <c r="J75" s="557"/>
      <c r="K75" s="16"/>
      <c r="L75" s="16"/>
      <c r="M75" s="544"/>
      <c r="N75" s="587"/>
    </row>
    <row r="76" spans="1:14" s="8" customFormat="1" ht="18" customHeight="1" thickBot="1" thickTop="1">
      <c r="A76" s="588"/>
      <c r="B76" s="19"/>
      <c r="C76" s="9"/>
      <c r="D76" s="13"/>
      <c r="E76" s="537"/>
      <c r="F76" s="26"/>
      <c r="G76" s="541"/>
      <c r="H76" s="27"/>
      <c r="I76" s="537"/>
      <c r="J76" s="595"/>
      <c r="K76" s="28"/>
      <c r="L76" s="29"/>
      <c r="M76" s="593"/>
      <c r="N76" s="594"/>
    </row>
    <row r="77" spans="1:14" s="10" customFormat="1" ht="18" customHeight="1" thickBot="1" thickTop="1">
      <c r="A77" s="589"/>
      <c r="B77" s="22"/>
      <c r="C77" s="23"/>
      <c r="D77" s="12"/>
      <c r="E77" s="538"/>
      <c r="F77" s="6"/>
      <c r="G77" s="540"/>
      <c r="H77" s="25"/>
      <c r="I77" s="555"/>
      <c r="J77" s="557"/>
      <c r="K77" s="16"/>
      <c r="L77" s="16"/>
      <c r="M77" s="544"/>
      <c r="N77" s="587"/>
    </row>
    <row r="78" spans="1:14" s="8" customFormat="1" ht="18" customHeight="1" thickBot="1" thickTop="1">
      <c r="A78" s="588"/>
      <c r="B78" s="19"/>
      <c r="C78" s="9"/>
      <c r="D78" s="13"/>
      <c r="E78" s="537"/>
      <c r="F78" s="26"/>
      <c r="G78" s="541"/>
      <c r="H78" s="27"/>
      <c r="I78" s="537"/>
      <c r="J78" s="595"/>
      <c r="K78" s="28"/>
      <c r="L78" s="29"/>
      <c r="M78" s="593"/>
      <c r="N78" s="594"/>
    </row>
    <row r="79" spans="1:14" s="10" customFormat="1" ht="18" customHeight="1" thickBot="1" thickTop="1">
      <c r="A79" s="589"/>
      <c r="B79" s="22"/>
      <c r="C79" s="23"/>
      <c r="D79" s="12"/>
      <c r="E79" s="538"/>
      <c r="F79" s="6"/>
      <c r="G79" s="540"/>
      <c r="H79" s="25"/>
      <c r="I79" s="555"/>
      <c r="J79" s="557"/>
      <c r="K79" s="16"/>
      <c r="L79" s="16"/>
      <c r="M79" s="544"/>
      <c r="N79" s="587"/>
    </row>
    <row r="80" spans="1:14" s="8" customFormat="1" ht="18" customHeight="1" thickBot="1" thickTop="1">
      <c r="A80" s="588"/>
      <c r="B80" s="19"/>
      <c r="C80" s="9"/>
      <c r="D80" s="13"/>
      <c r="E80" s="537"/>
      <c r="F80" s="26"/>
      <c r="G80" s="541"/>
      <c r="H80" s="27"/>
      <c r="I80" s="537"/>
      <c r="J80" s="595"/>
      <c r="K80" s="28"/>
      <c r="L80" s="29"/>
      <c r="M80" s="593"/>
      <c r="N80" s="594"/>
    </row>
    <row r="81" spans="1:14" s="10" customFormat="1" ht="18" customHeight="1" thickBot="1" thickTop="1">
      <c r="A81" s="589"/>
      <c r="B81" s="22"/>
      <c r="C81" s="23"/>
      <c r="D81" s="12"/>
      <c r="E81" s="538"/>
      <c r="F81" s="6"/>
      <c r="G81" s="540"/>
      <c r="H81" s="25"/>
      <c r="I81" s="555"/>
      <c r="J81" s="557"/>
      <c r="K81" s="16"/>
      <c r="L81" s="16"/>
      <c r="M81" s="544"/>
      <c r="N81" s="587"/>
    </row>
    <row r="82" spans="1:14" s="8" customFormat="1" ht="18" customHeight="1" thickBot="1" thickTop="1">
      <c r="A82" s="588"/>
      <c r="B82" s="19"/>
      <c r="C82" s="9"/>
      <c r="D82" s="13"/>
      <c r="E82" s="537"/>
      <c r="F82" s="26"/>
      <c r="G82" s="541"/>
      <c r="H82" s="27"/>
      <c r="I82" s="537"/>
      <c r="J82" s="595"/>
      <c r="K82" s="28"/>
      <c r="L82" s="29"/>
      <c r="M82" s="593"/>
      <c r="N82" s="594"/>
    </row>
    <row r="83" spans="1:14" s="10" customFormat="1" ht="18" customHeight="1" thickBot="1" thickTop="1">
      <c r="A83" s="589"/>
      <c r="B83" s="22"/>
      <c r="C83" s="23"/>
      <c r="D83" s="12"/>
      <c r="E83" s="538"/>
      <c r="F83" s="6"/>
      <c r="G83" s="540"/>
      <c r="H83" s="25"/>
      <c r="I83" s="555"/>
      <c r="J83" s="557"/>
      <c r="K83" s="16"/>
      <c r="L83" s="16"/>
      <c r="M83" s="544"/>
      <c r="N83" s="587"/>
    </row>
    <row r="84" spans="1:14" s="8" customFormat="1" ht="18" customHeight="1" thickBot="1" thickTop="1">
      <c r="A84" s="588"/>
      <c r="B84" s="19"/>
      <c r="C84" s="9"/>
      <c r="D84" s="13"/>
      <c r="E84" s="537"/>
      <c r="F84" s="26"/>
      <c r="G84" s="541"/>
      <c r="H84" s="27"/>
      <c r="I84" s="537"/>
      <c r="J84" s="595"/>
      <c r="K84" s="28"/>
      <c r="L84" s="29"/>
      <c r="M84" s="593"/>
      <c r="N84" s="594"/>
    </row>
    <row r="85" spans="1:14" s="10" customFormat="1" ht="18" customHeight="1" thickBot="1" thickTop="1">
      <c r="A85" s="589"/>
      <c r="B85" s="22"/>
      <c r="C85" s="23"/>
      <c r="D85" s="12"/>
      <c r="E85" s="538"/>
      <c r="F85" s="6"/>
      <c r="G85" s="540"/>
      <c r="H85" s="25"/>
      <c r="I85" s="555"/>
      <c r="J85" s="557"/>
      <c r="K85" s="16"/>
      <c r="L85" s="16"/>
      <c r="M85" s="544"/>
      <c r="N85" s="587"/>
    </row>
    <row r="86" spans="1:14" s="8" customFormat="1" ht="18" customHeight="1" thickBot="1" thickTop="1">
      <c r="A86" s="588"/>
      <c r="B86" s="19"/>
      <c r="C86" s="9"/>
      <c r="D86" s="13"/>
      <c r="E86" s="537"/>
      <c r="F86" s="26"/>
      <c r="G86" s="541"/>
      <c r="H86" s="27"/>
      <c r="I86" s="537"/>
      <c r="J86" s="595"/>
      <c r="K86" s="28"/>
      <c r="L86" s="29"/>
      <c r="M86" s="593"/>
      <c r="N86" s="594"/>
    </row>
    <row r="87" spans="1:14" s="10" customFormat="1" ht="18" customHeight="1" thickBot="1" thickTop="1">
      <c r="A87" s="589"/>
      <c r="B87" s="22"/>
      <c r="C87" s="23"/>
      <c r="D87" s="12"/>
      <c r="E87" s="538"/>
      <c r="F87" s="6"/>
      <c r="G87" s="540"/>
      <c r="H87" s="25"/>
      <c r="I87" s="555"/>
      <c r="J87" s="557"/>
      <c r="K87" s="16"/>
      <c r="L87" s="16"/>
      <c r="M87" s="544"/>
      <c r="N87" s="587"/>
    </row>
    <row r="88" spans="1:14" s="8" customFormat="1" ht="18" customHeight="1" thickBot="1" thickTop="1">
      <c r="A88" s="588"/>
      <c r="B88" s="19"/>
      <c r="C88" s="9"/>
      <c r="D88" s="13"/>
      <c r="E88" s="537"/>
      <c r="F88" s="26"/>
      <c r="G88" s="541"/>
      <c r="H88" s="27"/>
      <c r="I88" s="537"/>
      <c r="J88" s="595"/>
      <c r="K88" s="28"/>
      <c r="L88" s="29"/>
      <c r="M88" s="593"/>
      <c r="N88" s="594"/>
    </row>
    <row r="89" spans="1:14" s="10" customFormat="1" ht="18" customHeight="1" thickBot="1" thickTop="1">
      <c r="A89" s="589"/>
      <c r="B89" s="22"/>
      <c r="C89" s="23"/>
      <c r="D89" s="12"/>
      <c r="E89" s="538"/>
      <c r="F89" s="6"/>
      <c r="G89" s="540"/>
      <c r="H89" s="25"/>
      <c r="I89" s="555"/>
      <c r="J89" s="557"/>
      <c r="K89" s="16"/>
      <c r="L89" s="16"/>
      <c r="M89" s="544"/>
      <c r="N89" s="587"/>
    </row>
    <row r="90" spans="1:14" s="8" customFormat="1" ht="18" customHeight="1" thickBot="1" thickTop="1">
      <c r="A90" s="588"/>
      <c r="B90" s="19"/>
      <c r="C90" s="9"/>
      <c r="D90" s="13"/>
      <c r="E90" s="537"/>
      <c r="F90" s="26"/>
      <c r="G90" s="541"/>
      <c r="H90" s="27"/>
      <c r="I90" s="537"/>
      <c r="J90" s="595"/>
      <c r="K90" s="28"/>
      <c r="L90" s="29"/>
      <c r="M90" s="593"/>
      <c r="N90" s="594"/>
    </row>
    <row r="91" spans="1:14" s="10" customFormat="1" ht="18" customHeight="1" thickBot="1" thickTop="1">
      <c r="A91" s="589"/>
      <c r="B91" s="22"/>
      <c r="C91" s="23"/>
      <c r="D91" s="12"/>
      <c r="E91" s="538"/>
      <c r="F91" s="6"/>
      <c r="G91" s="540"/>
      <c r="H91" s="25"/>
      <c r="I91" s="555"/>
      <c r="J91" s="557"/>
      <c r="K91" s="16"/>
      <c r="L91" s="16"/>
      <c r="M91" s="544"/>
      <c r="N91" s="587"/>
    </row>
    <row r="92" spans="1:14" s="8" customFormat="1" ht="18" customHeight="1" thickBot="1" thickTop="1">
      <c r="A92" s="588"/>
      <c r="B92" s="19"/>
      <c r="C92" s="9"/>
      <c r="D92" s="13"/>
      <c r="E92" s="537"/>
      <c r="F92" s="26"/>
      <c r="G92" s="541"/>
      <c r="H92" s="27"/>
      <c r="I92" s="537"/>
      <c r="J92" s="595"/>
      <c r="K92" s="28"/>
      <c r="L92" s="29"/>
      <c r="M92" s="593"/>
      <c r="N92" s="594"/>
    </row>
    <row r="93" spans="1:14" s="10" customFormat="1" ht="18" customHeight="1" thickBot="1" thickTop="1">
      <c r="A93" s="589"/>
      <c r="B93" s="22"/>
      <c r="C93" s="23"/>
      <c r="D93" s="12"/>
      <c r="E93" s="538"/>
      <c r="F93" s="6"/>
      <c r="G93" s="540"/>
      <c r="H93" s="25"/>
      <c r="I93" s="555"/>
      <c r="J93" s="557"/>
      <c r="K93" s="16"/>
      <c r="L93" s="16"/>
      <c r="M93" s="544"/>
      <c r="N93" s="587"/>
    </row>
    <row r="94" spans="1:14" s="8" customFormat="1" ht="18" customHeight="1" thickBot="1" thickTop="1">
      <c r="A94" s="588"/>
      <c r="B94" s="19"/>
      <c r="C94" s="9"/>
      <c r="D94" s="13"/>
      <c r="E94" s="537"/>
      <c r="F94" s="26"/>
      <c r="G94" s="541"/>
      <c r="H94" s="27"/>
      <c r="I94" s="537"/>
      <c r="J94" s="595"/>
      <c r="K94" s="28"/>
      <c r="L94" s="29"/>
      <c r="M94" s="593"/>
      <c r="N94" s="594"/>
    </row>
    <row r="95" spans="1:14" s="10" customFormat="1" ht="18" customHeight="1" thickBot="1" thickTop="1">
      <c r="A95" s="589"/>
      <c r="B95" s="22"/>
      <c r="C95" s="23"/>
      <c r="D95" s="12"/>
      <c r="E95" s="538"/>
      <c r="F95" s="6"/>
      <c r="G95" s="540"/>
      <c r="H95" s="25"/>
      <c r="I95" s="555"/>
      <c r="J95" s="557"/>
      <c r="K95" s="16"/>
      <c r="L95" s="16"/>
      <c r="M95" s="544"/>
      <c r="N95" s="587"/>
    </row>
    <row r="96" spans="1:14" s="8" customFormat="1" ht="18" customHeight="1" thickBot="1" thickTop="1">
      <c r="A96" s="588"/>
      <c r="B96" s="19"/>
      <c r="C96" s="9"/>
      <c r="D96" s="13"/>
      <c r="E96" s="537"/>
      <c r="F96" s="26"/>
      <c r="G96" s="541"/>
      <c r="H96" s="27"/>
      <c r="I96" s="537"/>
      <c r="J96" s="595"/>
      <c r="K96" s="28"/>
      <c r="L96" s="29"/>
      <c r="M96" s="593"/>
      <c r="N96" s="594"/>
    </row>
    <row r="97" spans="1:14" s="10" customFormat="1" ht="18" customHeight="1" thickBot="1" thickTop="1">
      <c r="A97" s="589"/>
      <c r="B97" s="22"/>
      <c r="C97" s="23"/>
      <c r="D97" s="592"/>
      <c r="E97" s="538"/>
      <c r="F97" s="6"/>
      <c r="G97" s="540"/>
      <c r="H97" s="25"/>
      <c r="I97" s="555"/>
      <c r="J97" s="557"/>
      <c r="K97" s="16"/>
      <c r="L97" s="16"/>
      <c r="M97" s="544"/>
      <c r="N97" s="587"/>
    </row>
    <row r="98" spans="1:14" s="10" customFormat="1" ht="18" customHeight="1" thickTop="1">
      <c r="A98" s="120"/>
      <c r="B98" s="3"/>
      <c r="C98" s="2"/>
      <c r="D98" s="4"/>
      <c r="E98" s="574"/>
      <c r="F98" s="6"/>
      <c r="G98" s="575"/>
      <c r="H98" s="563"/>
      <c r="I98" s="554"/>
      <c r="J98" s="576"/>
      <c r="K98" s="20"/>
      <c r="L98" s="20"/>
      <c r="M98" s="577"/>
      <c r="N98" s="20"/>
    </row>
  </sheetData>
  <printOptions horizontalCentered="1" verticalCentered="1"/>
  <pageMargins left="0.4" right="0.4" top="0.4" bottom="0.4" header="0" footer="0"/>
  <pageSetup fitToHeight="0" fitToWidth="1" orientation="landscape" paperSize="9" scale="70"/>
</worksheet>
</file>

<file path=xl/worksheets/sheet2.xml><?xml version="1.0" encoding="utf-8"?>
<worksheet xmlns="http://schemas.openxmlformats.org/spreadsheetml/2006/main" xmlns:r="http://schemas.openxmlformats.org/officeDocument/2006/relationships">
  <sheetPr>
    <pageSetUpPr fitToPage="1"/>
  </sheetPr>
  <dimension ref="A1:AA70"/>
  <sheetViews>
    <sheetView tabSelected="1" workbookViewId="0" topLeftCell="A1">
      <selection activeCell="G12" sqref="G12"/>
    </sheetView>
  </sheetViews>
  <sheetFormatPr defaultColWidth="11.00390625" defaultRowHeight="12"/>
  <cols>
    <col min="1" max="1" width="7.625" style="0" customWidth="1"/>
    <col min="2" max="2" width="16.50390625" style="1" customWidth="1"/>
    <col min="3" max="3" width="33.50390625" style="0" customWidth="1"/>
    <col min="4" max="4" width="44.00390625" style="5" customWidth="1"/>
    <col min="5" max="5" width="7.375" style="54" customWidth="1"/>
    <col min="6" max="6" width="7.375" style="55" customWidth="1"/>
    <col min="7" max="7" width="8.50390625" style="114" customWidth="1"/>
    <col min="8" max="8" width="11.875" style="115" customWidth="1"/>
    <col min="9" max="9" width="4.375" style="138" customWidth="1"/>
    <col min="10" max="10" width="4.375" style="70" customWidth="1"/>
    <col min="11" max="11" width="4.375" style="71" customWidth="1"/>
    <col min="12" max="12" width="6.00390625" style="72" customWidth="1"/>
    <col min="13" max="13" width="8.375" style="72" customWidth="1"/>
    <col min="14" max="14" width="11.375" style="139" customWidth="1"/>
    <col min="15" max="16" width="7.00390625" style="140" customWidth="1"/>
    <col min="17" max="17" width="10.625" style="140" customWidth="1"/>
    <col min="18" max="18" width="6.125" style="140" customWidth="1"/>
    <col min="19" max="19" width="5.125" style="141" customWidth="1"/>
    <col min="20" max="20" width="4.00390625" style="142" customWidth="1"/>
    <col min="21" max="21" width="4.00390625" style="143" customWidth="1"/>
    <col min="22" max="22" width="4.875" style="144" customWidth="1"/>
    <col min="23" max="23" width="4.50390625" style="143" customWidth="1"/>
    <col min="24" max="25" width="4.00390625" style="144" customWidth="1"/>
    <col min="26" max="26" width="8.50390625" style="145" customWidth="1"/>
    <col min="27" max="27" width="13.00390625" style="146" customWidth="1"/>
    <col min="28" max="16384" width="14.50390625" style="0" customWidth="1"/>
  </cols>
  <sheetData>
    <row r="1" spans="1:27" ht="12.75">
      <c r="A1">
        <v>1</v>
      </c>
      <c r="B1" s="1">
        <v>4</v>
      </c>
      <c r="C1">
        <v>2</v>
      </c>
      <c r="D1">
        <v>3</v>
      </c>
      <c r="E1" s="48">
        <v>9</v>
      </c>
      <c r="F1" s="49">
        <v>9</v>
      </c>
      <c r="G1">
        <v>6</v>
      </c>
      <c r="H1" s="50">
        <v>7</v>
      </c>
      <c r="I1" s="51">
        <v>8</v>
      </c>
      <c r="J1" s="52">
        <v>10</v>
      </c>
      <c r="K1" s="52">
        <v>11</v>
      </c>
      <c r="L1" s="52">
        <v>12</v>
      </c>
      <c r="M1" s="52">
        <v>13</v>
      </c>
      <c r="N1" s="52">
        <v>14</v>
      </c>
      <c r="O1" s="52">
        <v>15</v>
      </c>
      <c r="P1" s="52">
        <v>16</v>
      </c>
      <c r="Q1" s="52">
        <v>17</v>
      </c>
      <c r="R1" s="52">
        <v>18</v>
      </c>
      <c r="S1" s="53">
        <v>19</v>
      </c>
      <c r="T1">
        <v>20</v>
      </c>
      <c r="U1">
        <v>21</v>
      </c>
      <c r="V1">
        <v>22</v>
      </c>
      <c r="W1">
        <v>23</v>
      </c>
      <c r="X1">
        <v>26</v>
      </c>
      <c r="Y1">
        <v>27</v>
      </c>
      <c r="Z1" s="51">
        <v>28</v>
      </c>
      <c r="AA1" s="53">
        <v>29</v>
      </c>
    </row>
    <row r="2" spans="1:27" s="2" customFormat="1" ht="12.75">
      <c r="A2" s="2" t="s">
        <v>449</v>
      </c>
      <c r="B2" s="3" t="s">
        <v>449</v>
      </c>
      <c r="C2" s="2" t="s">
        <v>449</v>
      </c>
      <c r="D2" s="4"/>
      <c r="E2" s="54"/>
      <c r="F2" s="55"/>
      <c r="G2" s="56" t="s">
        <v>450</v>
      </c>
      <c r="H2" s="57"/>
      <c r="I2" s="15"/>
      <c r="J2" s="16"/>
      <c r="K2" s="58"/>
      <c r="L2" s="17"/>
      <c r="M2" s="17"/>
      <c r="N2" s="18"/>
      <c r="O2" s="58"/>
      <c r="P2" s="58"/>
      <c r="Q2" s="58"/>
      <c r="R2" s="58"/>
      <c r="S2" s="59"/>
      <c r="T2" s="60"/>
      <c r="U2" s="61"/>
      <c r="V2" s="60"/>
      <c r="W2" s="61"/>
      <c r="X2" s="60"/>
      <c r="Y2" s="60"/>
      <c r="Z2" s="62"/>
      <c r="AA2" s="63"/>
    </row>
    <row r="3" spans="1:27" s="2" customFormat="1" ht="12.75">
      <c r="A3" s="64" t="s">
        <v>451</v>
      </c>
      <c r="B3" s="65" t="s">
        <v>451</v>
      </c>
      <c r="C3" s="64" t="s">
        <v>452</v>
      </c>
      <c r="D3" s="66"/>
      <c r="E3" s="54" t="s">
        <v>451</v>
      </c>
      <c r="F3" s="55" t="s">
        <v>451</v>
      </c>
      <c r="G3" s="67" t="s">
        <v>451</v>
      </c>
      <c r="H3" s="68"/>
      <c r="I3" s="69" t="s">
        <v>451</v>
      </c>
      <c r="J3" s="70" t="s">
        <v>451</v>
      </c>
      <c r="K3" s="71" t="s">
        <v>451</v>
      </c>
      <c r="L3" s="72" t="s">
        <v>451</v>
      </c>
      <c r="M3" s="72" t="s">
        <v>453</v>
      </c>
      <c r="N3" s="18"/>
      <c r="O3" s="58"/>
      <c r="P3" s="58"/>
      <c r="Q3" s="58"/>
      <c r="R3" s="58"/>
      <c r="S3" s="59"/>
      <c r="T3" s="60"/>
      <c r="U3" s="61"/>
      <c r="V3" s="60"/>
      <c r="W3" s="61"/>
      <c r="X3" s="60"/>
      <c r="Y3" s="60"/>
      <c r="Z3" s="62"/>
      <c r="AA3" s="63"/>
    </row>
    <row r="4" spans="1:27" s="2" customFormat="1" ht="12.75">
      <c r="A4" s="73" t="s">
        <v>454</v>
      </c>
      <c r="B4" s="74" t="s">
        <v>454</v>
      </c>
      <c r="C4" s="73" t="s">
        <v>454</v>
      </c>
      <c r="D4" s="75"/>
      <c r="E4" s="76"/>
      <c r="F4" s="77"/>
      <c r="G4" s="78" t="s">
        <v>344</v>
      </c>
      <c r="H4" s="79"/>
      <c r="I4" s="80"/>
      <c r="J4" s="81"/>
      <c r="K4" s="82"/>
      <c r="L4" s="83"/>
      <c r="M4" s="83"/>
      <c r="N4" s="84" t="s">
        <v>454</v>
      </c>
      <c r="O4" s="84" t="s">
        <v>454</v>
      </c>
      <c r="P4" s="84" t="s">
        <v>454</v>
      </c>
      <c r="Q4" s="84" t="s">
        <v>454</v>
      </c>
      <c r="R4" s="84" t="s">
        <v>454</v>
      </c>
      <c r="S4" s="85" t="s">
        <v>344</v>
      </c>
      <c r="T4" s="86"/>
      <c r="U4" s="87"/>
      <c r="V4" s="86"/>
      <c r="W4" s="87"/>
      <c r="X4" s="86"/>
      <c r="Y4" s="86"/>
      <c r="Z4" s="88"/>
      <c r="AA4" s="89"/>
    </row>
    <row r="5" spans="1:27" s="2" customFormat="1" ht="12.75">
      <c r="A5" s="90" t="s">
        <v>455</v>
      </c>
      <c r="B5" s="91" t="s">
        <v>455</v>
      </c>
      <c r="C5" s="90" t="s">
        <v>455</v>
      </c>
      <c r="D5" s="92"/>
      <c r="E5" s="93"/>
      <c r="F5" s="94"/>
      <c r="G5" s="95" t="s">
        <v>456</v>
      </c>
      <c r="H5" s="96"/>
      <c r="I5" s="97"/>
      <c r="J5" s="98"/>
      <c r="K5" s="99"/>
      <c r="L5" s="100"/>
      <c r="M5" s="100"/>
      <c r="N5" s="101" t="s">
        <v>455</v>
      </c>
      <c r="O5" s="101" t="s">
        <v>455</v>
      </c>
      <c r="P5" s="101" t="s">
        <v>455</v>
      </c>
      <c r="Q5" s="101" t="s">
        <v>455</v>
      </c>
      <c r="R5" s="101" t="s">
        <v>345</v>
      </c>
      <c r="S5" s="102"/>
      <c r="T5" s="103" t="s">
        <v>455</v>
      </c>
      <c r="U5" s="103" t="s">
        <v>455</v>
      </c>
      <c r="V5" s="103" t="s">
        <v>455</v>
      </c>
      <c r="W5" s="103" t="s">
        <v>455</v>
      </c>
      <c r="X5" s="103" t="s">
        <v>455</v>
      </c>
      <c r="Y5" s="103" t="s">
        <v>455</v>
      </c>
      <c r="Z5" s="104" t="s">
        <v>455</v>
      </c>
      <c r="AA5" s="105" t="s">
        <v>345</v>
      </c>
    </row>
    <row r="6" spans="1:27" s="2" customFormat="1" ht="12.75">
      <c r="A6" s="60"/>
      <c r="B6" s="106"/>
      <c r="C6" s="60"/>
      <c r="D6" s="107"/>
      <c r="E6" s="93"/>
      <c r="F6" s="94"/>
      <c r="G6" s="56"/>
      <c r="H6" s="57"/>
      <c r="I6" s="97"/>
      <c r="J6" s="98"/>
      <c r="K6" s="99"/>
      <c r="L6" s="100"/>
      <c r="M6" s="100"/>
      <c r="N6" s="108" t="s">
        <v>344</v>
      </c>
      <c r="O6" s="109"/>
      <c r="P6" s="109"/>
      <c r="Q6" s="109"/>
      <c r="R6" s="109"/>
      <c r="S6" s="102"/>
      <c r="T6" s="103"/>
      <c r="U6" s="110"/>
      <c r="V6" s="103"/>
      <c r="W6" s="110"/>
      <c r="X6" s="103"/>
      <c r="Y6" s="103"/>
      <c r="Z6" s="111"/>
      <c r="AA6" s="112"/>
    </row>
    <row r="7" spans="2:27" s="2" customFormat="1" ht="12.75">
      <c r="B7" s="3"/>
      <c r="D7" s="4"/>
      <c r="E7" s="149"/>
      <c r="F7" s="150"/>
      <c r="G7" s="56"/>
      <c r="H7" s="57"/>
      <c r="I7" s="411"/>
      <c r="J7" s="152"/>
      <c r="K7" s="153"/>
      <c r="L7" s="154"/>
      <c r="M7" s="154"/>
      <c r="N7" s="121" t="s">
        <v>345</v>
      </c>
      <c r="O7" s="122"/>
      <c r="P7" s="122"/>
      <c r="Q7" s="122"/>
      <c r="R7" s="122"/>
      <c r="S7" s="123"/>
      <c r="T7" s="374"/>
      <c r="U7" s="125"/>
      <c r="V7" s="374"/>
      <c r="W7" s="125"/>
      <c r="X7" s="374"/>
      <c r="Y7" s="374"/>
      <c r="Z7" s="412"/>
      <c r="AA7" s="128"/>
    </row>
    <row r="8" spans="1:27" s="2" customFormat="1" ht="12.75">
      <c r="A8" s="413" t="s">
        <v>536</v>
      </c>
      <c r="B8" s="130"/>
      <c r="C8" s="131"/>
      <c r="D8" s="132"/>
      <c r="E8" s="414"/>
      <c r="F8" s="415"/>
      <c r="G8" s="416"/>
      <c r="H8" s="417"/>
      <c r="I8" s="418"/>
      <c r="J8" s="419"/>
      <c r="K8" s="420"/>
      <c r="L8" s="421"/>
      <c r="M8" s="421"/>
      <c r="N8" s="133"/>
      <c r="O8" s="134"/>
      <c r="P8" s="134"/>
      <c r="Q8" s="134"/>
      <c r="R8" s="134"/>
      <c r="S8" s="135" t="s">
        <v>344</v>
      </c>
      <c r="T8" s="422" t="s">
        <v>457</v>
      </c>
      <c r="U8" s="136"/>
      <c r="V8" s="422" t="s">
        <v>458</v>
      </c>
      <c r="W8" s="136"/>
      <c r="X8" s="422" t="s">
        <v>459</v>
      </c>
      <c r="Y8" s="422"/>
      <c r="Z8" s="423"/>
      <c r="AA8" s="424"/>
    </row>
    <row r="9" spans="1:27" ht="12.75">
      <c r="A9" s="162"/>
      <c r="B9" s="3"/>
      <c r="C9" s="2"/>
      <c r="D9" s="4"/>
      <c r="E9" s="93"/>
      <c r="F9" s="94"/>
      <c r="G9" s="56"/>
      <c r="H9" s="57"/>
      <c r="I9" s="116"/>
      <c r="J9" s="98"/>
      <c r="K9" s="99"/>
      <c r="L9" s="100"/>
      <c r="M9" s="100"/>
      <c r="N9" s="108"/>
      <c r="O9" s="109"/>
      <c r="P9" s="109"/>
      <c r="Q9" s="109"/>
      <c r="R9" s="109"/>
      <c r="S9" s="102"/>
      <c r="T9" s="117" t="s">
        <v>460</v>
      </c>
      <c r="U9" s="110"/>
      <c r="V9" s="118" t="s">
        <v>461</v>
      </c>
      <c r="W9" s="110"/>
      <c r="X9" s="118" t="s">
        <v>462</v>
      </c>
      <c r="Y9" s="118" t="s">
        <v>463</v>
      </c>
      <c r="Z9" s="119" t="s">
        <v>464</v>
      </c>
      <c r="AA9" s="425" t="s">
        <v>465</v>
      </c>
    </row>
    <row r="10" spans="1:27" s="681" customFormat="1" ht="61.5">
      <c r="A10" s="660" t="s">
        <v>347</v>
      </c>
      <c r="B10" s="661" t="s">
        <v>348</v>
      </c>
      <c r="C10" s="662" t="s">
        <v>349</v>
      </c>
      <c r="D10" s="663" t="s">
        <v>350</v>
      </c>
      <c r="E10" s="664" t="s">
        <v>466</v>
      </c>
      <c r="F10" s="665" t="s">
        <v>29</v>
      </c>
      <c r="G10" s="666"/>
      <c r="H10" s="667"/>
      <c r="I10" s="668" t="s">
        <v>351</v>
      </c>
      <c r="J10" s="669" t="s">
        <v>22</v>
      </c>
      <c r="K10" s="670" t="s">
        <v>23</v>
      </c>
      <c r="L10" s="671"/>
      <c r="M10" s="671" t="s">
        <v>353</v>
      </c>
      <c r="N10" s="672"/>
      <c r="O10" s="673" t="s">
        <v>24</v>
      </c>
      <c r="P10" s="673" t="s">
        <v>25</v>
      </c>
      <c r="Q10" s="673" t="s">
        <v>26</v>
      </c>
      <c r="R10" s="673" t="s">
        <v>27</v>
      </c>
      <c r="S10" s="674" t="s">
        <v>28</v>
      </c>
      <c r="T10" s="675"/>
      <c r="U10" s="676" t="s">
        <v>468</v>
      </c>
      <c r="V10" s="677"/>
      <c r="W10" s="676" t="s">
        <v>468</v>
      </c>
      <c r="X10" s="677" t="s">
        <v>469</v>
      </c>
      <c r="Y10" s="678" t="s">
        <v>470</v>
      </c>
      <c r="Z10" s="679"/>
      <c r="AA10" s="680"/>
    </row>
    <row r="11" spans="1:27" ht="12.75">
      <c r="A11" s="287" t="s">
        <v>338</v>
      </c>
      <c r="B11" s="426"/>
      <c r="C11" s="160"/>
      <c r="D11" s="427"/>
      <c r="E11" s="428"/>
      <c r="F11" s="429"/>
      <c r="G11" s="430"/>
      <c r="H11" s="431"/>
      <c r="I11" s="432"/>
      <c r="J11" s="433"/>
      <c r="K11" s="434"/>
      <c r="L11" s="435"/>
      <c r="M11" s="435"/>
      <c r="N11" s="436"/>
      <c r="O11" s="437"/>
      <c r="P11" s="437"/>
      <c r="Q11" s="437"/>
      <c r="R11" s="437"/>
      <c r="S11" s="438"/>
      <c r="T11" s="439"/>
      <c r="U11" s="440"/>
      <c r="V11" s="441"/>
      <c r="W11" s="440"/>
      <c r="X11" s="441"/>
      <c r="Y11" s="442"/>
      <c r="Z11" s="443"/>
      <c r="AA11" s="444"/>
    </row>
    <row r="12" spans="1:27" s="2" customFormat="1" ht="12.75">
      <c r="A12" s="209">
        <v>156</v>
      </c>
      <c r="B12" s="383">
        <v>35811.458333333336</v>
      </c>
      <c r="C12" s="384" t="s">
        <v>479</v>
      </c>
      <c r="D12" s="385" t="s">
        <v>480</v>
      </c>
      <c r="E12" s="386"/>
      <c r="F12" s="387"/>
      <c r="G12" s="388"/>
      <c r="H12" s="362"/>
      <c r="I12" s="389">
        <v>6</v>
      </c>
      <c r="J12" s="390">
        <v>0</v>
      </c>
      <c r="K12" s="391" t="s">
        <v>477</v>
      </c>
      <c r="L12" s="392">
        <v>0.5</v>
      </c>
      <c r="M12" s="392">
        <v>0.16</v>
      </c>
      <c r="N12" s="393">
        <v>2.5</v>
      </c>
      <c r="O12" s="394">
        <v>0.625</v>
      </c>
      <c r="P12" s="395">
        <v>98</v>
      </c>
      <c r="Q12" s="396">
        <v>35813</v>
      </c>
      <c r="R12" s="394">
        <v>0.5833333333333334</v>
      </c>
      <c r="S12" s="397" t="s">
        <v>481</v>
      </c>
      <c r="T12" s="398">
        <v>0</v>
      </c>
      <c r="U12" s="399">
        <v>1</v>
      </c>
      <c r="V12" s="400">
        <v>16</v>
      </c>
      <c r="W12" s="399">
        <v>1</v>
      </c>
      <c r="X12" s="400"/>
      <c r="Y12" s="400"/>
      <c r="Z12" s="401">
        <f aca="true" t="shared" si="0" ref="Z12:Z19">(T12/$N12)*U12*100</f>
        <v>0</v>
      </c>
      <c r="AA12" s="402">
        <f>((V12/$N12)*W12*100)+Z12</f>
        <v>640</v>
      </c>
    </row>
    <row r="13" spans="1:27" s="2" customFormat="1" ht="12.75">
      <c r="A13" s="209">
        <v>158</v>
      </c>
      <c r="B13" s="383">
        <v>35811.51736111111</v>
      </c>
      <c r="C13" s="384" t="s">
        <v>602</v>
      </c>
      <c r="D13" s="385" t="s">
        <v>480</v>
      </c>
      <c r="E13" s="386"/>
      <c r="F13" s="387"/>
      <c r="G13" s="388"/>
      <c r="H13" s="362"/>
      <c r="I13" s="389">
        <v>6</v>
      </c>
      <c r="J13" s="390">
        <v>0</v>
      </c>
      <c r="K13" s="391" t="s">
        <v>477</v>
      </c>
      <c r="L13" s="392">
        <v>1</v>
      </c>
      <c r="M13" s="392">
        <v>0.58</v>
      </c>
      <c r="N13" s="393">
        <v>2.5</v>
      </c>
      <c r="O13" s="394">
        <v>0.625</v>
      </c>
      <c r="P13" s="395">
        <v>98</v>
      </c>
      <c r="Q13" s="396">
        <v>35813</v>
      </c>
      <c r="R13" s="394">
        <v>0.5833333333333334</v>
      </c>
      <c r="S13" s="397"/>
      <c r="T13" s="398">
        <v>0</v>
      </c>
      <c r="U13" s="399">
        <v>1</v>
      </c>
      <c r="V13" s="400">
        <v>4</v>
      </c>
      <c r="W13" s="399">
        <v>1</v>
      </c>
      <c r="X13" s="400"/>
      <c r="Y13" s="400"/>
      <c r="Z13" s="401">
        <f t="shared" si="0"/>
        <v>0</v>
      </c>
      <c r="AA13" s="402">
        <f>((V13/$N13)*W13*100)+Z13</f>
        <v>160</v>
      </c>
    </row>
    <row r="14" spans="1:27" s="2" customFormat="1" ht="25.5">
      <c r="A14" s="209">
        <v>168</v>
      </c>
      <c r="B14" s="383">
        <v>35819.763194444444</v>
      </c>
      <c r="C14" s="384" t="s">
        <v>616</v>
      </c>
      <c r="D14" s="385" t="s">
        <v>337</v>
      </c>
      <c r="E14" s="386"/>
      <c r="F14" s="387"/>
      <c r="G14" s="388">
        <v>3.12</v>
      </c>
      <c r="H14" s="403"/>
      <c r="I14" s="389">
        <v>5</v>
      </c>
      <c r="J14" s="390">
        <v>0</v>
      </c>
      <c r="K14" s="404" t="s">
        <v>477</v>
      </c>
      <c r="L14" s="392"/>
      <c r="M14" s="392">
        <v>1.6</v>
      </c>
      <c r="N14" s="393">
        <v>7</v>
      </c>
      <c r="O14" s="394">
        <v>0.8090277777777778</v>
      </c>
      <c r="P14" s="405">
        <v>94</v>
      </c>
      <c r="Q14" s="405"/>
      <c r="R14" s="405"/>
      <c r="S14" s="397" t="s">
        <v>478</v>
      </c>
      <c r="T14" s="398">
        <v>0</v>
      </c>
      <c r="U14" s="399">
        <v>1</v>
      </c>
      <c r="V14" s="400">
        <v>4</v>
      </c>
      <c r="W14" s="399">
        <v>1</v>
      </c>
      <c r="X14" s="400"/>
      <c r="Y14" s="400"/>
      <c r="Z14" s="401">
        <f t="shared" si="0"/>
        <v>0</v>
      </c>
      <c r="AA14" s="402">
        <f aca="true" t="shared" si="1" ref="AA14:AA19">((V14/$N14)*W14*100)+Z14</f>
        <v>57.14285714285714</v>
      </c>
    </row>
    <row r="15" spans="1:27" s="2" customFormat="1" ht="12.75">
      <c r="A15" s="209">
        <v>169</v>
      </c>
      <c r="B15" s="383">
        <v>35820.334027777775</v>
      </c>
      <c r="C15" s="384" t="s">
        <v>617</v>
      </c>
      <c r="D15" s="385" t="s">
        <v>618</v>
      </c>
      <c r="E15" s="386"/>
      <c r="F15" s="387"/>
      <c r="G15" s="388">
        <v>3.02</v>
      </c>
      <c r="H15" s="403"/>
      <c r="I15" s="389">
        <v>5</v>
      </c>
      <c r="J15" s="390">
        <v>0</v>
      </c>
      <c r="K15" s="404" t="s">
        <v>477</v>
      </c>
      <c r="L15" s="392"/>
      <c r="M15" s="392">
        <v>0.51</v>
      </c>
      <c r="N15" s="393">
        <v>5</v>
      </c>
      <c r="O15" s="394">
        <v>0.40138888888888885</v>
      </c>
      <c r="P15" s="405">
        <v>94</v>
      </c>
      <c r="Q15" s="396">
        <v>35822</v>
      </c>
      <c r="R15" s="394">
        <v>0.4791666666666667</v>
      </c>
      <c r="S15" s="397" t="s">
        <v>481</v>
      </c>
      <c r="T15" s="398">
        <v>0</v>
      </c>
      <c r="U15" s="399">
        <v>1</v>
      </c>
      <c r="V15" s="400">
        <v>0</v>
      </c>
      <c r="W15" s="399">
        <v>1</v>
      </c>
      <c r="X15" s="400"/>
      <c r="Y15" s="400"/>
      <c r="Z15" s="401">
        <f t="shared" si="0"/>
        <v>0</v>
      </c>
      <c r="AA15" s="402">
        <f t="shared" si="1"/>
        <v>0</v>
      </c>
    </row>
    <row r="16" spans="1:27" s="2" customFormat="1" ht="12.75">
      <c r="A16" s="209">
        <v>169</v>
      </c>
      <c r="B16" s="383">
        <v>35820.334027777775</v>
      </c>
      <c r="C16" s="384" t="s">
        <v>617</v>
      </c>
      <c r="D16" s="385" t="s">
        <v>619</v>
      </c>
      <c r="E16" s="386"/>
      <c r="F16" s="387"/>
      <c r="G16" s="388"/>
      <c r="H16" s="403"/>
      <c r="I16" s="389"/>
      <c r="J16" s="390"/>
      <c r="K16" s="404"/>
      <c r="L16" s="392"/>
      <c r="M16" s="392"/>
      <c r="N16" s="406">
        <v>100</v>
      </c>
      <c r="O16" s="394">
        <v>0.5520833333333334</v>
      </c>
      <c r="P16" s="405"/>
      <c r="Q16" s="396">
        <v>35826</v>
      </c>
      <c r="R16" s="394">
        <v>0.4583333333333333</v>
      </c>
      <c r="S16" s="397"/>
      <c r="T16" s="398">
        <v>0</v>
      </c>
      <c r="U16" s="399">
        <v>1</v>
      </c>
      <c r="V16" s="407">
        <v>4</v>
      </c>
      <c r="W16" s="399">
        <v>1</v>
      </c>
      <c r="X16" s="400"/>
      <c r="Y16" s="400"/>
      <c r="Z16" s="401">
        <f t="shared" si="0"/>
        <v>0</v>
      </c>
      <c r="AA16" s="408">
        <f>((V16/$N16)*W16*100)+Z16</f>
        <v>4</v>
      </c>
    </row>
    <row r="17" spans="1:27" s="2" customFormat="1" ht="25.5">
      <c r="A17" s="209" t="s">
        <v>446</v>
      </c>
      <c r="B17" s="383">
        <v>35820</v>
      </c>
      <c r="C17" s="384" t="s">
        <v>617</v>
      </c>
      <c r="D17" s="385" t="s">
        <v>620</v>
      </c>
      <c r="E17" s="386"/>
      <c r="F17" s="387"/>
      <c r="G17" s="388" t="s">
        <v>621</v>
      </c>
      <c r="H17" s="403"/>
      <c r="I17" s="389">
        <v>5</v>
      </c>
      <c r="J17" s="390">
        <v>0</v>
      </c>
      <c r="K17" s="404" t="s">
        <v>477</v>
      </c>
      <c r="L17" s="392"/>
      <c r="M17" s="392">
        <v>1.55</v>
      </c>
      <c r="N17" s="393"/>
      <c r="O17" s="394"/>
      <c r="P17" s="405"/>
      <c r="Q17" s="405"/>
      <c r="R17" s="405"/>
      <c r="S17" s="397"/>
      <c r="T17" s="398">
        <v>0</v>
      </c>
      <c r="U17" s="399">
        <v>1</v>
      </c>
      <c r="V17" s="400">
        <v>2</v>
      </c>
      <c r="W17" s="399">
        <v>1</v>
      </c>
      <c r="X17" s="400"/>
      <c r="Y17" s="400"/>
      <c r="Z17" s="401" t="e">
        <f t="shared" si="0"/>
        <v>#DIV/0!</v>
      </c>
      <c r="AA17" s="402" t="e">
        <f t="shared" si="1"/>
        <v>#DIV/0!</v>
      </c>
    </row>
    <row r="18" spans="1:27" s="2" customFormat="1" ht="12.75">
      <c r="A18" s="209">
        <v>170</v>
      </c>
      <c r="B18" s="383">
        <v>35820.35486111111</v>
      </c>
      <c r="C18" s="384" t="s">
        <v>622</v>
      </c>
      <c r="D18" s="385" t="s">
        <v>623</v>
      </c>
      <c r="E18" s="386"/>
      <c r="F18" s="387"/>
      <c r="G18" s="388"/>
      <c r="H18" s="403"/>
      <c r="I18" s="389">
        <v>5</v>
      </c>
      <c r="J18" s="390">
        <v>0</v>
      </c>
      <c r="K18" s="404" t="s">
        <v>477</v>
      </c>
      <c r="L18" s="392"/>
      <c r="M18" s="392">
        <v>1.55</v>
      </c>
      <c r="N18" s="393">
        <v>5</v>
      </c>
      <c r="O18" s="394">
        <v>0.40277777777777773</v>
      </c>
      <c r="P18" s="405">
        <v>94</v>
      </c>
      <c r="Q18" s="396">
        <v>35822</v>
      </c>
      <c r="R18" s="394">
        <v>0.4791666666666667</v>
      </c>
      <c r="S18" s="397"/>
      <c r="T18" s="398">
        <v>0</v>
      </c>
      <c r="U18" s="399">
        <v>1</v>
      </c>
      <c r="V18" s="400">
        <v>7</v>
      </c>
      <c r="W18" s="399">
        <v>1</v>
      </c>
      <c r="X18" s="400"/>
      <c r="Y18" s="400"/>
      <c r="Z18" s="401">
        <f t="shared" si="0"/>
        <v>0</v>
      </c>
      <c r="AA18" s="402">
        <f t="shared" si="1"/>
        <v>140</v>
      </c>
    </row>
    <row r="19" spans="1:27" s="2" customFormat="1" ht="12.75">
      <c r="A19" s="209" t="s">
        <v>332</v>
      </c>
      <c r="B19" s="383"/>
      <c r="C19" s="362"/>
      <c r="D19" s="385"/>
      <c r="E19" s="386"/>
      <c r="F19" s="387"/>
      <c r="G19" s="388"/>
      <c r="H19" s="403"/>
      <c r="I19" s="389"/>
      <c r="J19" s="390"/>
      <c r="K19" s="404"/>
      <c r="L19" s="392"/>
      <c r="M19" s="392"/>
      <c r="N19" s="393">
        <v>5</v>
      </c>
      <c r="O19" s="405"/>
      <c r="P19" s="405"/>
      <c r="Q19" s="396">
        <v>35824</v>
      </c>
      <c r="R19" s="394">
        <v>0.4583333333333333</v>
      </c>
      <c r="S19" s="397"/>
      <c r="T19" s="398">
        <v>0</v>
      </c>
      <c r="U19" s="399">
        <v>1</v>
      </c>
      <c r="V19" s="400">
        <v>29</v>
      </c>
      <c r="W19" s="399">
        <v>56.7</v>
      </c>
      <c r="X19" s="400"/>
      <c r="Y19" s="400"/>
      <c r="Z19" s="401">
        <f t="shared" si="0"/>
        <v>0</v>
      </c>
      <c r="AA19" s="402">
        <f t="shared" si="1"/>
        <v>32886</v>
      </c>
    </row>
    <row r="20" spans="1:27" s="2" customFormat="1" ht="51.75">
      <c r="A20" s="209">
        <v>173</v>
      </c>
      <c r="B20" s="383">
        <v>35822.22638888889</v>
      </c>
      <c r="C20" s="384" t="s">
        <v>339</v>
      </c>
      <c r="D20" s="385" t="s">
        <v>340</v>
      </c>
      <c r="E20" s="386"/>
      <c r="F20" s="387"/>
      <c r="G20" s="409">
        <v>150</v>
      </c>
      <c r="H20" s="403"/>
      <c r="I20" s="389"/>
      <c r="J20" s="390">
        <v>150</v>
      </c>
      <c r="K20" s="404" t="s">
        <v>341</v>
      </c>
      <c r="L20" s="392">
        <v>30</v>
      </c>
      <c r="M20" s="392">
        <v>353</v>
      </c>
      <c r="N20" s="393"/>
      <c r="O20" s="405"/>
      <c r="P20" s="405"/>
      <c r="Q20" s="405"/>
      <c r="R20" s="405"/>
      <c r="S20" s="397"/>
      <c r="T20" s="398"/>
      <c r="U20" s="399"/>
      <c r="V20" s="400"/>
      <c r="W20" s="399"/>
      <c r="X20" s="400"/>
      <c r="Y20" s="400"/>
      <c r="Z20" s="401"/>
      <c r="AA20" s="402"/>
    </row>
    <row r="21" spans="1:27" s="2" customFormat="1" ht="25.5">
      <c r="A21" s="209">
        <v>174</v>
      </c>
      <c r="B21" s="383">
        <v>35822.231944444444</v>
      </c>
      <c r="C21" s="384" t="s">
        <v>339</v>
      </c>
      <c r="D21" s="385" t="s">
        <v>333</v>
      </c>
      <c r="E21" s="386"/>
      <c r="F21" s="387"/>
      <c r="G21" s="409">
        <v>25</v>
      </c>
      <c r="H21" s="403"/>
      <c r="I21" s="389"/>
      <c r="J21" s="390">
        <v>150</v>
      </c>
      <c r="K21" s="404" t="s">
        <v>341</v>
      </c>
      <c r="L21" s="392">
        <v>20</v>
      </c>
      <c r="M21" s="392">
        <v>183</v>
      </c>
      <c r="N21" s="393">
        <v>5</v>
      </c>
      <c r="O21" s="405"/>
      <c r="P21" s="405"/>
      <c r="Q21" s="396">
        <v>35824</v>
      </c>
      <c r="R21" s="394">
        <v>0.4583333333333333</v>
      </c>
      <c r="S21" s="397"/>
      <c r="T21" s="398"/>
      <c r="U21" s="399"/>
      <c r="V21" s="400"/>
      <c r="W21" s="399"/>
      <c r="X21" s="400"/>
      <c r="Y21" s="400"/>
      <c r="Z21" s="401"/>
      <c r="AA21" s="402"/>
    </row>
    <row r="22" spans="1:27" s="2" customFormat="1" ht="25.5">
      <c r="A22" s="209" t="s">
        <v>334</v>
      </c>
      <c r="B22" s="383">
        <v>35822.23263888889</v>
      </c>
      <c r="C22" s="410" t="s">
        <v>339</v>
      </c>
      <c r="D22" s="385" t="s">
        <v>335</v>
      </c>
      <c r="E22" s="386"/>
      <c r="F22" s="387"/>
      <c r="G22" s="409">
        <v>5</v>
      </c>
      <c r="H22" s="403"/>
      <c r="I22" s="389"/>
      <c r="J22" s="390"/>
      <c r="K22" s="404"/>
      <c r="L22" s="392"/>
      <c r="M22" s="392"/>
      <c r="N22" s="393"/>
      <c r="O22" s="405"/>
      <c r="P22" s="405"/>
      <c r="Q22" s="405"/>
      <c r="R22" s="405"/>
      <c r="S22" s="397"/>
      <c r="T22" s="398"/>
      <c r="U22" s="399"/>
      <c r="V22" s="400"/>
      <c r="W22" s="399"/>
      <c r="X22" s="400"/>
      <c r="Y22" s="400"/>
      <c r="Z22" s="401"/>
      <c r="AA22" s="402"/>
    </row>
    <row r="23" spans="1:27" s="2" customFormat="1" ht="25.5">
      <c r="A23" s="209">
        <v>175</v>
      </c>
      <c r="B23" s="383">
        <v>35822.236805555556</v>
      </c>
      <c r="C23" s="384" t="s">
        <v>339</v>
      </c>
      <c r="D23" s="385" t="s">
        <v>342</v>
      </c>
      <c r="E23" s="386"/>
      <c r="F23" s="387"/>
      <c r="G23" s="409">
        <v>3</v>
      </c>
      <c r="H23" s="403"/>
      <c r="I23" s="389"/>
      <c r="J23" s="390">
        <v>0</v>
      </c>
      <c r="K23" s="404" t="s">
        <v>341</v>
      </c>
      <c r="L23" s="392">
        <v>1.8</v>
      </c>
      <c r="M23" s="392">
        <v>5.44</v>
      </c>
      <c r="N23" s="406">
        <v>2.5</v>
      </c>
      <c r="O23" s="405"/>
      <c r="P23" s="405"/>
      <c r="Q23" s="396">
        <v>35824</v>
      </c>
      <c r="R23" s="394">
        <v>0.4583333333333333</v>
      </c>
      <c r="S23" s="397"/>
      <c r="T23" s="398">
        <v>0</v>
      </c>
      <c r="U23" s="399">
        <v>1</v>
      </c>
      <c r="V23" s="400">
        <v>41</v>
      </c>
      <c r="W23" s="399">
        <v>2</v>
      </c>
      <c r="X23" s="400"/>
      <c r="Y23" s="400"/>
      <c r="Z23" s="401">
        <f>(T23/$N23)*U23*100</f>
        <v>0</v>
      </c>
      <c r="AA23" s="402">
        <f>((V23/$N23)*W23*100)+Z23</f>
        <v>3279.9999999999995</v>
      </c>
    </row>
    <row r="24" spans="1:27" s="2" customFormat="1" ht="12.75">
      <c r="A24" s="209" t="s">
        <v>336</v>
      </c>
      <c r="B24" s="383">
        <v>35822.2375</v>
      </c>
      <c r="C24" s="362" t="s">
        <v>343</v>
      </c>
      <c r="D24" s="385"/>
      <c r="E24" s="386"/>
      <c r="F24" s="387"/>
      <c r="G24" s="388"/>
      <c r="H24" s="403"/>
      <c r="I24" s="389"/>
      <c r="J24" s="390"/>
      <c r="K24" s="404"/>
      <c r="L24" s="392"/>
      <c r="M24" s="392"/>
      <c r="N24" s="393"/>
      <c r="O24" s="405"/>
      <c r="P24" s="405"/>
      <c r="Q24" s="405"/>
      <c r="R24" s="405"/>
      <c r="S24" s="397"/>
      <c r="T24" s="398"/>
      <c r="U24" s="399"/>
      <c r="V24" s="400"/>
      <c r="W24" s="399"/>
      <c r="X24" s="400"/>
      <c r="Y24" s="400"/>
      <c r="Z24" s="401"/>
      <c r="AA24" s="402"/>
    </row>
    <row r="25" spans="2:27" s="2" customFormat="1" ht="12.75">
      <c r="B25" s="3"/>
      <c r="D25" s="4"/>
      <c r="E25" s="76"/>
      <c r="F25" s="77"/>
      <c r="G25" s="56"/>
      <c r="H25" s="57"/>
      <c r="I25" s="375"/>
      <c r="J25" s="81"/>
      <c r="K25" s="82"/>
      <c r="L25" s="83"/>
      <c r="M25" s="83"/>
      <c r="N25" s="376"/>
      <c r="O25" s="377"/>
      <c r="P25" s="377"/>
      <c r="Q25" s="377"/>
      <c r="R25" s="377"/>
      <c r="S25" s="85"/>
      <c r="T25" s="378"/>
      <c r="U25" s="379"/>
      <c r="V25" s="380"/>
      <c r="W25" s="379"/>
      <c r="X25" s="380"/>
      <c r="Y25" s="380"/>
      <c r="Z25" s="381"/>
      <c r="AA25" s="382"/>
    </row>
    <row r="26" spans="2:27" s="2" customFormat="1" ht="12.75">
      <c r="B26" s="3"/>
      <c r="D26" s="4"/>
      <c r="E26" s="93"/>
      <c r="F26" s="94"/>
      <c r="G26" s="56"/>
      <c r="H26" s="57"/>
      <c r="I26" s="116"/>
      <c r="J26" s="98"/>
      <c r="K26" s="99"/>
      <c r="L26" s="100"/>
      <c r="M26" s="100"/>
      <c r="N26" s="108"/>
      <c r="O26" s="109"/>
      <c r="P26" s="109"/>
      <c r="Q26" s="109"/>
      <c r="R26" s="109"/>
      <c r="S26" s="102"/>
      <c r="T26" s="117"/>
      <c r="U26" s="110"/>
      <c r="V26" s="118"/>
      <c r="W26" s="110"/>
      <c r="X26" s="118"/>
      <c r="Y26" s="118"/>
      <c r="Z26" s="119"/>
      <c r="AA26" s="112"/>
    </row>
    <row r="27" spans="2:27" s="2" customFormat="1" ht="12.75">
      <c r="B27" s="3"/>
      <c r="D27" s="4"/>
      <c r="E27" s="93"/>
      <c r="F27" s="94"/>
      <c r="G27" s="56"/>
      <c r="H27" s="57"/>
      <c r="I27" s="116"/>
      <c r="J27" s="98"/>
      <c r="K27" s="99"/>
      <c r="L27" s="100"/>
      <c r="M27" s="100"/>
      <c r="N27" s="108"/>
      <c r="O27" s="109"/>
      <c r="P27" s="109"/>
      <c r="Q27" s="109"/>
      <c r="R27" s="109"/>
      <c r="S27" s="102"/>
      <c r="T27" s="117"/>
      <c r="U27" s="110"/>
      <c r="V27" s="118"/>
      <c r="W27" s="110"/>
      <c r="X27" s="118"/>
      <c r="Y27" s="118"/>
      <c r="Z27" s="119"/>
      <c r="AA27" s="112"/>
    </row>
    <row r="28" spans="2:27" s="2" customFormat="1" ht="12.75">
      <c r="B28" s="3"/>
      <c r="D28" s="4"/>
      <c r="E28" s="93"/>
      <c r="F28" s="94"/>
      <c r="G28" s="56"/>
      <c r="H28" s="57"/>
      <c r="I28" s="116"/>
      <c r="J28" s="98"/>
      <c r="K28" s="99"/>
      <c r="L28" s="100"/>
      <c r="M28" s="100"/>
      <c r="N28" s="108"/>
      <c r="O28" s="109"/>
      <c r="P28" s="109"/>
      <c r="Q28" s="109"/>
      <c r="R28" s="109"/>
      <c r="S28" s="102"/>
      <c r="T28" s="117"/>
      <c r="U28" s="110"/>
      <c r="V28" s="118"/>
      <c r="W28" s="110"/>
      <c r="X28" s="118"/>
      <c r="Y28" s="118"/>
      <c r="Z28" s="119"/>
      <c r="AA28" s="112"/>
    </row>
    <row r="29" spans="1:27" ht="12.75">
      <c r="A29" s="147" t="s">
        <v>253</v>
      </c>
      <c r="B29" s="147" t="s">
        <v>254</v>
      </c>
      <c r="E29" s="93"/>
      <c r="F29" s="94"/>
      <c r="I29" s="116"/>
      <c r="J29" s="98"/>
      <c r="K29" s="99"/>
      <c r="L29" s="100"/>
      <c r="M29" s="100"/>
      <c r="N29" s="108"/>
      <c r="O29" s="109"/>
      <c r="P29" s="109"/>
      <c r="Q29" s="109"/>
      <c r="R29" s="109"/>
      <c r="S29" s="102"/>
      <c r="T29" s="117"/>
      <c r="U29" s="110"/>
      <c r="V29" s="118"/>
      <c r="W29" s="110"/>
      <c r="X29" s="118"/>
      <c r="Y29" s="118"/>
      <c r="Z29" s="119"/>
      <c r="AA29" s="112"/>
    </row>
    <row r="30" spans="1:27" ht="12.75">
      <c r="A30" s="148" t="s">
        <v>255</v>
      </c>
      <c r="B30" t="s">
        <v>256</v>
      </c>
      <c r="E30" s="93"/>
      <c r="F30" s="94"/>
      <c r="I30" s="116"/>
      <c r="J30" s="98"/>
      <c r="K30" s="99"/>
      <c r="L30" s="100"/>
      <c r="M30" s="100"/>
      <c r="N30" s="108"/>
      <c r="O30" s="109"/>
      <c r="P30" s="109"/>
      <c r="Q30" s="109"/>
      <c r="R30" s="109"/>
      <c r="S30" s="102"/>
      <c r="T30" s="117"/>
      <c r="U30" s="110"/>
      <c r="V30" s="118"/>
      <c r="W30" s="110"/>
      <c r="X30" s="118"/>
      <c r="Y30" s="118"/>
      <c r="Z30" s="119"/>
      <c r="AA30" s="112"/>
    </row>
    <row r="31" spans="1:27" ht="12.75">
      <c r="A31" t="s">
        <v>478</v>
      </c>
      <c r="B31" t="s">
        <v>257</v>
      </c>
      <c r="E31" s="93"/>
      <c r="F31" s="94"/>
      <c r="I31" s="116"/>
      <c r="J31" s="98"/>
      <c r="K31" s="99"/>
      <c r="L31" s="100"/>
      <c r="M31" s="100"/>
      <c r="N31" s="108"/>
      <c r="O31" s="109"/>
      <c r="P31" s="109"/>
      <c r="Q31" s="109"/>
      <c r="R31" s="109"/>
      <c r="S31" s="102"/>
      <c r="T31" s="117"/>
      <c r="U31" s="110"/>
      <c r="V31" s="118"/>
      <c r="W31" s="110"/>
      <c r="X31" s="118"/>
      <c r="Y31" s="118"/>
      <c r="Z31" s="119"/>
      <c r="AA31" s="112"/>
    </row>
    <row r="32" spans="1:27" ht="12.75">
      <c r="A32" t="s">
        <v>258</v>
      </c>
      <c r="B32" t="s">
        <v>259</v>
      </c>
      <c r="E32" s="93"/>
      <c r="F32" s="94"/>
      <c r="I32" s="116"/>
      <c r="J32" s="98"/>
      <c r="K32" s="99"/>
      <c r="L32" s="100"/>
      <c r="M32" s="100"/>
      <c r="N32" s="108"/>
      <c r="O32" s="109"/>
      <c r="P32" s="109"/>
      <c r="Q32" s="109"/>
      <c r="R32" s="109"/>
      <c r="S32" s="102"/>
      <c r="T32" s="117"/>
      <c r="U32" s="110"/>
      <c r="V32" s="118"/>
      <c r="W32" s="110"/>
      <c r="X32" s="118"/>
      <c r="Y32" s="118"/>
      <c r="Z32" s="119"/>
      <c r="AA32" s="112"/>
    </row>
    <row r="33" spans="1:27" ht="12.75">
      <c r="A33" t="s">
        <v>260</v>
      </c>
      <c r="B33" t="s">
        <v>261</v>
      </c>
      <c r="E33" s="93"/>
      <c r="F33" s="94"/>
      <c r="I33" s="116"/>
      <c r="J33" s="98"/>
      <c r="K33" s="99"/>
      <c r="L33" s="100"/>
      <c r="M33" s="100"/>
      <c r="N33" s="108"/>
      <c r="O33" s="109"/>
      <c r="P33" s="109"/>
      <c r="Q33" s="109"/>
      <c r="R33" s="109"/>
      <c r="S33" s="102"/>
      <c r="T33" s="117"/>
      <c r="U33" s="110"/>
      <c r="V33" s="118"/>
      <c r="W33" s="110"/>
      <c r="X33" s="118"/>
      <c r="Y33" s="118"/>
      <c r="Z33" s="119"/>
      <c r="AA33" s="112"/>
    </row>
    <row r="34" spans="1:27" ht="12.75">
      <c r="A34" s="2" t="s">
        <v>262</v>
      </c>
      <c r="B34" s="2" t="s">
        <v>263</v>
      </c>
      <c r="E34" s="93"/>
      <c r="F34" s="94"/>
      <c r="I34" s="116"/>
      <c r="J34" s="98"/>
      <c r="K34" s="99"/>
      <c r="L34" s="100"/>
      <c r="M34" s="100"/>
      <c r="N34" s="108"/>
      <c r="O34" s="109"/>
      <c r="P34" s="109"/>
      <c r="Q34" s="109"/>
      <c r="R34" s="109"/>
      <c r="S34" s="102"/>
      <c r="T34" s="117"/>
      <c r="U34" s="110"/>
      <c r="V34" s="118"/>
      <c r="W34" s="110"/>
      <c r="X34" s="118"/>
      <c r="Y34" s="118"/>
      <c r="Z34" s="119"/>
      <c r="AA34" s="112"/>
    </row>
    <row r="35" spans="1:27" ht="12.75">
      <c r="A35" s="2" t="s">
        <v>344</v>
      </c>
      <c r="B35" s="2" t="s">
        <v>264</v>
      </c>
      <c r="E35" s="93"/>
      <c r="F35" s="94"/>
      <c r="I35" s="116"/>
      <c r="J35" s="98"/>
      <c r="K35" s="99"/>
      <c r="L35" s="100"/>
      <c r="M35" s="100"/>
      <c r="N35" s="108"/>
      <c r="O35" s="109"/>
      <c r="P35" s="109"/>
      <c r="Q35" s="109"/>
      <c r="R35" s="109"/>
      <c r="S35" s="102"/>
      <c r="T35" s="117"/>
      <c r="U35" s="110"/>
      <c r="V35" s="118"/>
      <c r="W35" s="110"/>
      <c r="X35" s="118"/>
      <c r="Y35" s="118"/>
      <c r="Z35" s="119"/>
      <c r="AA35" s="112"/>
    </row>
    <row r="36" spans="1:27" ht="12.75">
      <c r="A36" s="2"/>
      <c r="B36" s="2" t="s">
        <v>265</v>
      </c>
      <c r="E36" s="93"/>
      <c r="F36" s="94"/>
      <c r="I36" s="116"/>
      <c r="J36" s="98"/>
      <c r="K36" s="99"/>
      <c r="L36" s="100"/>
      <c r="M36" s="100"/>
      <c r="N36" s="108"/>
      <c r="O36" s="109"/>
      <c r="P36" s="109"/>
      <c r="Q36" s="109"/>
      <c r="R36" s="109"/>
      <c r="S36" s="102"/>
      <c r="T36" s="117"/>
      <c r="U36" s="110"/>
      <c r="V36" s="118"/>
      <c r="W36" s="110"/>
      <c r="X36" s="118"/>
      <c r="Y36" s="118"/>
      <c r="Z36" s="119"/>
      <c r="AA36" s="112"/>
    </row>
    <row r="37" spans="1:27" ht="12.75">
      <c r="A37" s="2" t="s">
        <v>481</v>
      </c>
      <c r="B37" s="2" t="s">
        <v>598</v>
      </c>
      <c r="E37" s="93"/>
      <c r="F37" s="94"/>
      <c r="I37" s="116"/>
      <c r="J37" s="98"/>
      <c r="K37" s="99"/>
      <c r="L37" s="100"/>
      <c r="M37" s="100"/>
      <c r="N37" s="108"/>
      <c r="O37" s="109"/>
      <c r="P37" s="109"/>
      <c r="Q37" s="109"/>
      <c r="R37" s="109"/>
      <c r="S37" s="102"/>
      <c r="T37" s="117"/>
      <c r="U37" s="110"/>
      <c r="V37" s="118"/>
      <c r="W37" s="110"/>
      <c r="X37" s="118"/>
      <c r="Y37" s="118"/>
      <c r="Z37" s="119"/>
      <c r="AA37" s="112"/>
    </row>
    <row r="38" spans="1:27" ht="12.75">
      <c r="A38" s="2" t="s">
        <v>478</v>
      </c>
      <c r="B38" s="2" t="s">
        <v>599</v>
      </c>
      <c r="E38" s="93"/>
      <c r="F38" s="94"/>
      <c r="I38" s="116"/>
      <c r="J38" s="98"/>
      <c r="K38" s="99"/>
      <c r="L38" s="100"/>
      <c r="M38" s="100"/>
      <c r="N38" s="108"/>
      <c r="O38" s="109"/>
      <c r="P38" s="109"/>
      <c r="Q38" s="109"/>
      <c r="R38" s="109"/>
      <c r="S38" s="102"/>
      <c r="T38" s="117"/>
      <c r="U38" s="110"/>
      <c r="V38" s="118"/>
      <c r="W38" s="110"/>
      <c r="X38" s="118"/>
      <c r="Y38" s="118"/>
      <c r="Z38" s="119"/>
      <c r="AA38" s="112"/>
    </row>
    <row r="39" spans="1:27" ht="12.75">
      <c r="A39" s="2" t="s">
        <v>600</v>
      </c>
      <c r="B39" s="2" t="s">
        <v>601</v>
      </c>
      <c r="E39" s="93"/>
      <c r="F39" s="94"/>
      <c r="I39" s="116"/>
      <c r="J39" s="98"/>
      <c r="K39" s="99"/>
      <c r="L39" s="100"/>
      <c r="M39" s="100"/>
      <c r="N39" s="108"/>
      <c r="O39" s="109"/>
      <c r="P39" s="109"/>
      <c r="Q39" s="109"/>
      <c r="R39" s="109"/>
      <c r="S39" s="102"/>
      <c r="T39" s="117"/>
      <c r="U39" s="110"/>
      <c r="V39" s="118"/>
      <c r="W39" s="110"/>
      <c r="X39" s="118"/>
      <c r="Y39" s="118"/>
      <c r="Z39" s="119"/>
      <c r="AA39" s="112"/>
    </row>
    <row r="40" spans="1:27" ht="12.75">
      <c r="A40" s="2"/>
      <c r="B40" s="2"/>
      <c r="E40" s="93"/>
      <c r="F40" s="94"/>
      <c r="I40" s="116"/>
      <c r="J40" s="98"/>
      <c r="K40" s="99"/>
      <c r="L40" s="100"/>
      <c r="M40" s="100"/>
      <c r="N40" s="108"/>
      <c r="O40" s="109"/>
      <c r="P40" s="109"/>
      <c r="Q40" s="109"/>
      <c r="R40" s="109"/>
      <c r="S40" s="102"/>
      <c r="T40" s="117"/>
      <c r="U40" s="110"/>
      <c r="V40" s="118"/>
      <c r="W40" s="110"/>
      <c r="X40" s="118"/>
      <c r="Y40" s="118"/>
      <c r="Z40" s="119"/>
      <c r="AA40" s="112"/>
    </row>
    <row r="41" spans="5:27" ht="12.75">
      <c r="E41" s="93"/>
      <c r="F41" s="94"/>
      <c r="I41" s="116"/>
      <c r="J41" s="98"/>
      <c r="K41" s="99"/>
      <c r="L41" s="100"/>
      <c r="M41" s="100"/>
      <c r="N41" s="108"/>
      <c r="O41" s="109"/>
      <c r="P41" s="109"/>
      <c r="Q41" s="109"/>
      <c r="R41" s="109"/>
      <c r="S41" s="102"/>
      <c r="T41" s="117"/>
      <c r="U41" s="110"/>
      <c r="V41" s="118"/>
      <c r="W41" s="110"/>
      <c r="X41" s="118"/>
      <c r="Y41" s="118"/>
      <c r="Z41" s="119"/>
      <c r="AA41" s="112"/>
    </row>
    <row r="42" spans="5:27" ht="12.75">
      <c r="E42" s="93"/>
      <c r="F42" s="94"/>
      <c r="I42" s="116"/>
      <c r="J42" s="98"/>
      <c r="K42" s="99"/>
      <c r="L42" s="100"/>
      <c r="M42" s="100"/>
      <c r="N42" s="108"/>
      <c r="O42" s="109"/>
      <c r="P42" s="109"/>
      <c r="Q42" s="109"/>
      <c r="R42" s="109"/>
      <c r="S42" s="102"/>
      <c r="T42" s="117"/>
      <c r="U42" s="110"/>
      <c r="V42" s="118"/>
      <c r="W42" s="110"/>
      <c r="X42" s="118"/>
      <c r="Y42" s="118"/>
      <c r="Z42" s="119"/>
      <c r="AA42" s="112"/>
    </row>
    <row r="43" spans="5:27" ht="12.75">
      <c r="E43" s="93"/>
      <c r="F43" s="94"/>
      <c r="I43" s="116"/>
      <c r="J43" s="98"/>
      <c r="K43" s="99"/>
      <c r="L43" s="100"/>
      <c r="M43" s="100"/>
      <c r="N43" s="108"/>
      <c r="O43" s="109"/>
      <c r="P43" s="109"/>
      <c r="Q43" s="109"/>
      <c r="R43" s="109"/>
      <c r="S43" s="102"/>
      <c r="T43" s="117"/>
      <c r="U43" s="110"/>
      <c r="V43" s="118"/>
      <c r="W43" s="110"/>
      <c r="X43" s="118"/>
      <c r="Y43" s="118"/>
      <c r="Z43" s="119"/>
      <c r="AA43" s="112"/>
    </row>
    <row r="44" spans="5:27" ht="12.75">
      <c r="E44" s="93"/>
      <c r="F44" s="94"/>
      <c r="I44" s="116"/>
      <c r="J44" s="98"/>
      <c r="K44" s="99"/>
      <c r="L44" s="100"/>
      <c r="M44" s="100"/>
      <c r="N44" s="108"/>
      <c r="O44" s="109"/>
      <c r="P44" s="109"/>
      <c r="Q44" s="109"/>
      <c r="R44" s="109"/>
      <c r="S44" s="102"/>
      <c r="T44" s="117"/>
      <c r="U44" s="110"/>
      <c r="V44" s="118"/>
      <c r="W44" s="110"/>
      <c r="X44" s="118"/>
      <c r="Y44" s="118"/>
      <c r="Z44" s="119"/>
      <c r="AA44" s="112"/>
    </row>
    <row r="45" spans="5:27" ht="12.75">
      <c r="E45" s="93"/>
      <c r="F45" s="94"/>
      <c r="I45" s="116"/>
      <c r="J45" s="98"/>
      <c r="K45" s="99"/>
      <c r="L45" s="100"/>
      <c r="M45" s="100"/>
      <c r="N45" s="108"/>
      <c r="O45" s="109"/>
      <c r="P45" s="109"/>
      <c r="Q45" s="109"/>
      <c r="R45" s="109"/>
      <c r="S45" s="102"/>
      <c r="T45" s="117"/>
      <c r="U45" s="110"/>
      <c r="V45" s="118"/>
      <c r="W45" s="110"/>
      <c r="X45" s="118"/>
      <c r="Y45" s="118"/>
      <c r="Z45" s="119"/>
      <c r="AA45" s="112"/>
    </row>
    <row r="46" spans="5:27" ht="12.75">
      <c r="E46" s="93"/>
      <c r="F46" s="94"/>
      <c r="I46" s="116"/>
      <c r="J46" s="98"/>
      <c r="K46" s="99"/>
      <c r="L46" s="100"/>
      <c r="M46" s="100"/>
      <c r="N46" s="108"/>
      <c r="O46" s="109"/>
      <c r="P46" s="109"/>
      <c r="Q46" s="109"/>
      <c r="R46" s="109"/>
      <c r="S46" s="102"/>
      <c r="T46" s="117"/>
      <c r="U46" s="110"/>
      <c r="V46" s="118"/>
      <c r="W46" s="110"/>
      <c r="X46" s="118"/>
      <c r="Y46" s="118"/>
      <c r="Z46" s="119"/>
      <c r="AA46" s="112"/>
    </row>
    <row r="47" spans="5:27" ht="12.75">
      <c r="E47" s="93"/>
      <c r="F47" s="94"/>
      <c r="I47" s="116"/>
      <c r="J47" s="98"/>
      <c r="K47" s="99"/>
      <c r="L47" s="100"/>
      <c r="M47" s="100"/>
      <c r="N47" s="108"/>
      <c r="O47" s="109"/>
      <c r="P47" s="109"/>
      <c r="Q47" s="109"/>
      <c r="R47" s="109"/>
      <c r="S47" s="102"/>
      <c r="T47" s="117"/>
      <c r="U47" s="110"/>
      <c r="V47" s="118"/>
      <c r="W47" s="110"/>
      <c r="X47" s="118"/>
      <c r="Y47" s="118"/>
      <c r="Z47" s="119"/>
      <c r="AA47" s="112"/>
    </row>
    <row r="48" spans="5:27" ht="12.75">
      <c r="E48" s="93"/>
      <c r="F48" s="94"/>
      <c r="I48" s="116"/>
      <c r="J48" s="98"/>
      <c r="K48" s="99"/>
      <c r="L48" s="100"/>
      <c r="M48" s="100"/>
      <c r="N48" s="108"/>
      <c r="O48" s="109"/>
      <c r="P48" s="109"/>
      <c r="Q48" s="109"/>
      <c r="R48" s="109"/>
      <c r="S48" s="102"/>
      <c r="T48" s="117"/>
      <c r="U48" s="110"/>
      <c r="V48" s="118"/>
      <c r="W48" s="110"/>
      <c r="X48" s="118"/>
      <c r="Y48" s="118"/>
      <c r="Z48" s="119"/>
      <c r="AA48" s="112"/>
    </row>
    <row r="49" spans="5:27" ht="12.75">
      <c r="E49" s="93"/>
      <c r="F49" s="94"/>
      <c r="I49" s="116"/>
      <c r="J49" s="98"/>
      <c r="K49" s="99"/>
      <c r="L49" s="100"/>
      <c r="M49" s="100"/>
      <c r="N49" s="108"/>
      <c r="O49" s="109"/>
      <c r="P49" s="109"/>
      <c r="Q49" s="109"/>
      <c r="R49" s="109"/>
      <c r="S49" s="102"/>
      <c r="T49" s="117"/>
      <c r="U49" s="110"/>
      <c r="V49" s="118"/>
      <c r="W49" s="110"/>
      <c r="X49" s="118"/>
      <c r="Y49" s="118"/>
      <c r="Z49" s="119"/>
      <c r="AA49" s="112"/>
    </row>
    <row r="50" spans="5:27" ht="12.75">
      <c r="E50" s="93"/>
      <c r="F50" s="94"/>
      <c r="I50" s="116"/>
      <c r="J50" s="98"/>
      <c r="K50" s="99"/>
      <c r="L50" s="100"/>
      <c r="M50" s="100"/>
      <c r="N50" s="108"/>
      <c r="O50" s="109"/>
      <c r="P50" s="109"/>
      <c r="Q50" s="109"/>
      <c r="R50" s="109"/>
      <c r="S50" s="102"/>
      <c r="T50" s="117"/>
      <c r="U50" s="110"/>
      <c r="V50" s="118"/>
      <c r="W50" s="110"/>
      <c r="X50" s="118"/>
      <c r="Y50" s="118"/>
      <c r="Z50" s="119"/>
      <c r="AA50" s="112"/>
    </row>
    <row r="51" spans="5:27" ht="12.75">
      <c r="E51" s="93"/>
      <c r="F51" s="94"/>
      <c r="I51" s="116"/>
      <c r="J51" s="98"/>
      <c r="K51" s="99"/>
      <c r="L51" s="100"/>
      <c r="M51" s="100"/>
      <c r="N51" s="108"/>
      <c r="O51" s="109"/>
      <c r="P51" s="109"/>
      <c r="Q51" s="109"/>
      <c r="R51" s="109"/>
      <c r="S51" s="102"/>
      <c r="T51" s="117"/>
      <c r="U51" s="110"/>
      <c r="V51" s="118"/>
      <c r="W51" s="110"/>
      <c r="X51" s="118"/>
      <c r="Y51" s="118"/>
      <c r="Z51" s="119"/>
      <c r="AA51" s="112"/>
    </row>
    <row r="52" spans="5:27" ht="12.75">
      <c r="E52" s="93"/>
      <c r="F52" s="94"/>
      <c r="I52" s="116"/>
      <c r="J52" s="98"/>
      <c r="K52" s="99"/>
      <c r="L52" s="100"/>
      <c r="M52" s="100"/>
      <c r="N52" s="108"/>
      <c r="O52" s="109"/>
      <c r="P52" s="109"/>
      <c r="Q52" s="109"/>
      <c r="R52" s="109"/>
      <c r="S52" s="102"/>
      <c r="T52" s="117"/>
      <c r="U52" s="110"/>
      <c r="V52" s="118"/>
      <c r="W52" s="110"/>
      <c r="X52" s="118"/>
      <c r="Y52" s="118"/>
      <c r="Z52" s="119"/>
      <c r="AA52" s="112"/>
    </row>
    <row r="53" spans="5:27" ht="12.75">
      <c r="E53" s="93"/>
      <c r="F53" s="94"/>
      <c r="I53" s="116"/>
      <c r="J53" s="98"/>
      <c r="K53" s="99"/>
      <c r="L53" s="100"/>
      <c r="M53" s="100"/>
      <c r="N53" s="108"/>
      <c r="O53" s="109"/>
      <c r="P53" s="109"/>
      <c r="Q53" s="109"/>
      <c r="R53" s="109"/>
      <c r="S53" s="102"/>
      <c r="T53" s="117"/>
      <c r="U53" s="110"/>
      <c r="V53" s="118"/>
      <c r="W53" s="110"/>
      <c r="X53" s="118"/>
      <c r="Y53" s="118"/>
      <c r="Z53" s="119"/>
      <c r="AA53" s="112"/>
    </row>
    <row r="54" spans="5:27" ht="12.75">
      <c r="E54" s="93"/>
      <c r="F54" s="94"/>
      <c r="I54" s="116"/>
      <c r="J54" s="98"/>
      <c r="K54" s="99"/>
      <c r="L54" s="100"/>
      <c r="M54" s="100"/>
      <c r="N54" s="108"/>
      <c r="O54" s="109"/>
      <c r="P54" s="109"/>
      <c r="Q54" s="109"/>
      <c r="R54" s="109"/>
      <c r="S54" s="102"/>
      <c r="T54" s="117"/>
      <c r="U54" s="110"/>
      <c r="V54" s="118"/>
      <c r="W54" s="110"/>
      <c r="X54" s="118"/>
      <c r="Y54" s="118"/>
      <c r="Z54" s="119"/>
      <c r="AA54" s="112"/>
    </row>
    <row r="55" spans="5:27" ht="12.75">
      <c r="E55" s="93"/>
      <c r="F55" s="94"/>
      <c r="I55" s="116"/>
      <c r="J55" s="98"/>
      <c r="K55" s="99"/>
      <c r="L55" s="100"/>
      <c r="M55" s="100"/>
      <c r="N55" s="108"/>
      <c r="O55" s="109"/>
      <c r="P55" s="109"/>
      <c r="Q55" s="109"/>
      <c r="R55" s="109"/>
      <c r="S55" s="102"/>
      <c r="T55" s="117"/>
      <c r="U55" s="110"/>
      <c r="V55" s="118"/>
      <c r="W55" s="110"/>
      <c r="X55" s="118"/>
      <c r="Y55" s="118"/>
      <c r="Z55" s="119"/>
      <c r="AA55" s="112"/>
    </row>
    <row r="56" spans="5:27" ht="12.75">
      <c r="E56" s="93"/>
      <c r="F56" s="94"/>
      <c r="I56" s="116"/>
      <c r="J56" s="98"/>
      <c r="K56" s="99"/>
      <c r="L56" s="100"/>
      <c r="M56" s="100"/>
      <c r="N56" s="108"/>
      <c r="O56" s="109"/>
      <c r="P56" s="109"/>
      <c r="Q56" s="109"/>
      <c r="R56" s="109"/>
      <c r="S56" s="102"/>
      <c r="T56" s="117"/>
      <c r="U56" s="110"/>
      <c r="V56" s="118"/>
      <c r="W56" s="110"/>
      <c r="X56" s="118"/>
      <c r="Y56" s="118"/>
      <c r="Z56" s="119"/>
      <c r="AA56" s="112"/>
    </row>
    <row r="57" spans="5:27" ht="12.75">
      <c r="E57" s="93"/>
      <c r="F57" s="94"/>
      <c r="I57" s="116"/>
      <c r="J57" s="98"/>
      <c r="K57" s="99"/>
      <c r="L57" s="100"/>
      <c r="M57" s="100"/>
      <c r="N57" s="108"/>
      <c r="O57" s="109"/>
      <c r="P57" s="109"/>
      <c r="Q57" s="109"/>
      <c r="R57" s="109"/>
      <c r="S57" s="102"/>
      <c r="T57" s="117"/>
      <c r="U57" s="110"/>
      <c r="V57" s="118"/>
      <c r="W57" s="110"/>
      <c r="X57" s="118"/>
      <c r="Y57" s="118"/>
      <c r="Z57" s="119"/>
      <c r="AA57" s="112"/>
    </row>
    <row r="58" spans="5:27" ht="12.75">
      <c r="E58" s="93"/>
      <c r="F58" s="94"/>
      <c r="I58" s="116"/>
      <c r="J58" s="98"/>
      <c r="K58" s="99"/>
      <c r="L58" s="100"/>
      <c r="M58" s="100"/>
      <c r="N58" s="108"/>
      <c r="O58" s="109"/>
      <c r="P58" s="109"/>
      <c r="Q58" s="109"/>
      <c r="R58" s="109"/>
      <c r="S58" s="102"/>
      <c r="T58" s="117"/>
      <c r="U58" s="110"/>
      <c r="V58" s="118"/>
      <c r="W58" s="110"/>
      <c r="X58" s="118"/>
      <c r="Y58" s="118"/>
      <c r="Z58" s="119"/>
      <c r="AA58" s="112"/>
    </row>
    <row r="59" spans="5:27" ht="12.75">
      <c r="E59" s="93"/>
      <c r="F59" s="94"/>
      <c r="I59" s="116"/>
      <c r="J59" s="98"/>
      <c r="K59" s="99"/>
      <c r="L59" s="100"/>
      <c r="M59" s="100"/>
      <c r="N59" s="108"/>
      <c r="O59" s="109"/>
      <c r="P59" s="109"/>
      <c r="Q59" s="109"/>
      <c r="R59" s="109"/>
      <c r="S59" s="102"/>
      <c r="T59" s="117"/>
      <c r="U59" s="110"/>
      <c r="V59" s="118"/>
      <c r="W59" s="110"/>
      <c r="X59" s="118"/>
      <c r="Y59" s="118"/>
      <c r="Z59" s="119"/>
      <c r="AA59" s="112"/>
    </row>
    <row r="60" spans="5:27" ht="12.75">
      <c r="E60" s="93"/>
      <c r="F60" s="94"/>
      <c r="I60" s="116"/>
      <c r="J60" s="98"/>
      <c r="K60" s="99"/>
      <c r="L60" s="100"/>
      <c r="M60" s="100"/>
      <c r="N60" s="108"/>
      <c r="O60" s="109"/>
      <c r="P60" s="109"/>
      <c r="Q60" s="109"/>
      <c r="R60" s="109"/>
      <c r="S60" s="102"/>
      <c r="T60" s="117"/>
      <c r="U60" s="110"/>
      <c r="V60" s="118"/>
      <c r="W60" s="110"/>
      <c r="X60" s="118"/>
      <c r="Y60" s="118"/>
      <c r="Z60" s="119"/>
      <c r="AA60" s="112"/>
    </row>
    <row r="61" spans="5:27" ht="12.75">
      <c r="E61" s="93"/>
      <c r="F61" s="94"/>
      <c r="I61" s="116"/>
      <c r="J61" s="98"/>
      <c r="K61" s="99"/>
      <c r="L61" s="100"/>
      <c r="M61" s="100"/>
      <c r="N61" s="108"/>
      <c r="O61" s="109"/>
      <c r="P61" s="109"/>
      <c r="Q61" s="109"/>
      <c r="R61" s="109"/>
      <c r="S61" s="102"/>
      <c r="T61" s="117"/>
      <c r="U61" s="110"/>
      <c r="V61" s="118"/>
      <c r="W61" s="110"/>
      <c r="X61" s="118"/>
      <c r="Y61" s="118"/>
      <c r="Z61" s="119"/>
      <c r="AA61" s="112"/>
    </row>
    <row r="62" spans="5:27" ht="12.75">
      <c r="E62" s="93"/>
      <c r="F62" s="94"/>
      <c r="I62" s="116"/>
      <c r="J62" s="98"/>
      <c r="K62" s="99"/>
      <c r="L62" s="100"/>
      <c r="M62" s="100"/>
      <c r="N62" s="108"/>
      <c r="O62" s="109"/>
      <c r="P62" s="109"/>
      <c r="Q62" s="109"/>
      <c r="R62" s="109"/>
      <c r="S62" s="102"/>
      <c r="T62" s="117"/>
      <c r="U62" s="110"/>
      <c r="V62" s="118"/>
      <c r="W62" s="110"/>
      <c r="X62" s="118"/>
      <c r="Y62" s="118"/>
      <c r="Z62" s="119"/>
      <c r="AA62" s="112"/>
    </row>
    <row r="63" spans="5:27" ht="12.75">
      <c r="E63" s="93"/>
      <c r="F63" s="94"/>
      <c r="I63" s="116"/>
      <c r="J63" s="98"/>
      <c r="K63" s="99"/>
      <c r="L63" s="100"/>
      <c r="M63" s="100"/>
      <c r="N63" s="108"/>
      <c r="O63" s="109"/>
      <c r="P63" s="109"/>
      <c r="Q63" s="109"/>
      <c r="R63" s="109"/>
      <c r="S63" s="102"/>
      <c r="T63" s="117"/>
      <c r="U63" s="110"/>
      <c r="V63" s="118"/>
      <c r="W63" s="110"/>
      <c r="X63" s="118"/>
      <c r="Y63" s="118"/>
      <c r="Z63" s="119"/>
      <c r="AA63" s="112"/>
    </row>
    <row r="64" spans="5:27" ht="12.75">
      <c r="E64" s="93"/>
      <c r="F64" s="94"/>
      <c r="I64" s="116"/>
      <c r="J64" s="98"/>
      <c r="K64" s="99"/>
      <c r="L64" s="100"/>
      <c r="M64" s="100"/>
      <c r="N64" s="108"/>
      <c r="O64" s="109"/>
      <c r="P64" s="109"/>
      <c r="Q64" s="109"/>
      <c r="R64" s="109"/>
      <c r="S64" s="102"/>
      <c r="T64" s="117"/>
      <c r="U64" s="110"/>
      <c r="V64" s="118"/>
      <c r="W64" s="110"/>
      <c r="X64" s="118"/>
      <c r="Y64" s="118"/>
      <c r="Z64" s="119"/>
      <c r="AA64" s="112"/>
    </row>
    <row r="65" spans="5:27" ht="12.75">
      <c r="E65" s="93"/>
      <c r="F65" s="94"/>
      <c r="I65" s="116"/>
      <c r="J65" s="98"/>
      <c r="K65" s="99"/>
      <c r="L65" s="100"/>
      <c r="M65" s="100"/>
      <c r="N65" s="108"/>
      <c r="O65" s="109"/>
      <c r="P65" s="109"/>
      <c r="Q65" s="109"/>
      <c r="R65" s="109"/>
      <c r="S65" s="102"/>
      <c r="T65" s="117"/>
      <c r="U65" s="110"/>
      <c r="V65" s="118"/>
      <c r="W65" s="110"/>
      <c r="X65" s="118"/>
      <c r="Y65" s="118"/>
      <c r="Z65" s="119"/>
      <c r="AA65" s="112"/>
    </row>
    <row r="66" spans="5:27" ht="12.75">
      <c r="E66" s="93"/>
      <c r="F66" s="94"/>
      <c r="I66" s="116"/>
      <c r="J66" s="98"/>
      <c r="K66" s="99"/>
      <c r="L66" s="100"/>
      <c r="M66" s="100"/>
      <c r="N66" s="108"/>
      <c r="O66" s="109"/>
      <c r="P66" s="109"/>
      <c r="Q66" s="109"/>
      <c r="R66" s="109"/>
      <c r="S66" s="102"/>
      <c r="T66" s="117"/>
      <c r="U66" s="110"/>
      <c r="V66" s="118"/>
      <c r="W66" s="110"/>
      <c r="X66" s="118"/>
      <c r="Y66" s="118"/>
      <c r="Z66" s="119"/>
      <c r="AA66" s="112"/>
    </row>
    <row r="67" spans="5:27" ht="12.75">
      <c r="E67" s="93"/>
      <c r="F67" s="94"/>
      <c r="I67" s="116"/>
      <c r="J67" s="98"/>
      <c r="K67" s="99"/>
      <c r="L67" s="100"/>
      <c r="M67" s="100"/>
      <c r="N67" s="108"/>
      <c r="O67" s="109"/>
      <c r="P67" s="109"/>
      <c r="Q67" s="109"/>
      <c r="R67" s="109"/>
      <c r="S67" s="102"/>
      <c r="T67" s="117"/>
      <c r="U67" s="110"/>
      <c r="V67" s="118"/>
      <c r="W67" s="110"/>
      <c r="X67" s="118"/>
      <c r="Y67" s="118"/>
      <c r="Z67" s="119"/>
      <c r="AA67" s="112"/>
    </row>
    <row r="68" spans="5:27" ht="12.75">
      <c r="E68" s="93"/>
      <c r="F68" s="94"/>
      <c r="I68" s="116"/>
      <c r="J68" s="98"/>
      <c r="K68" s="99"/>
      <c r="L68" s="100"/>
      <c r="M68" s="100"/>
      <c r="N68" s="108"/>
      <c r="O68" s="109"/>
      <c r="P68" s="109"/>
      <c r="Q68" s="109"/>
      <c r="R68" s="109"/>
      <c r="S68" s="102"/>
      <c r="T68" s="117"/>
      <c r="U68" s="110"/>
      <c r="V68" s="118"/>
      <c r="W68" s="110"/>
      <c r="X68" s="118"/>
      <c r="Y68" s="118"/>
      <c r="Z68" s="119"/>
      <c r="AA68" s="112"/>
    </row>
    <row r="69" spans="5:27" ht="12.75">
      <c r="E69" s="93"/>
      <c r="F69" s="94"/>
      <c r="I69" s="116"/>
      <c r="J69" s="98"/>
      <c r="K69" s="99"/>
      <c r="L69" s="100"/>
      <c r="M69" s="100"/>
      <c r="N69" s="108"/>
      <c r="O69" s="109"/>
      <c r="P69" s="109"/>
      <c r="Q69" s="109"/>
      <c r="R69" s="109"/>
      <c r="S69" s="102"/>
      <c r="T69" s="117"/>
      <c r="U69" s="110"/>
      <c r="V69" s="118"/>
      <c r="W69" s="110"/>
      <c r="X69" s="118"/>
      <c r="Y69" s="118"/>
      <c r="Z69" s="119"/>
      <c r="AA69" s="112"/>
    </row>
    <row r="70" spans="5:27" ht="12.75">
      <c r="E70" s="149"/>
      <c r="F70" s="150"/>
      <c r="I70" s="151"/>
      <c r="J70" s="152"/>
      <c r="K70" s="153"/>
      <c r="L70" s="154"/>
      <c r="M70" s="154"/>
      <c r="N70" s="121"/>
      <c r="O70" s="122"/>
      <c r="P70" s="122"/>
      <c r="Q70" s="122"/>
      <c r="R70" s="122"/>
      <c r="S70" s="123"/>
      <c r="T70" s="124"/>
      <c r="U70" s="125"/>
      <c r="V70" s="126"/>
      <c r="W70" s="125"/>
      <c r="X70" s="126"/>
      <c r="Y70" s="126"/>
      <c r="Z70" s="127"/>
      <c r="AA70" s="128"/>
    </row>
  </sheetData>
  <printOptions/>
  <pageMargins left="0.5" right="0.5" top="0.5" bottom="0.5" header="0" footer="0"/>
  <pageSetup fitToHeight="999" fitToWidth="1" orientation="landscape" paperSize="9" scale="46"/>
</worksheet>
</file>

<file path=xl/worksheets/sheet3.xml><?xml version="1.0" encoding="utf-8"?>
<worksheet xmlns="http://schemas.openxmlformats.org/spreadsheetml/2006/main" xmlns:r="http://schemas.openxmlformats.org/officeDocument/2006/relationships">
  <sheetPr>
    <pageSetUpPr fitToPage="1"/>
  </sheetPr>
  <dimension ref="A1:I65"/>
  <sheetViews>
    <sheetView workbookViewId="0" topLeftCell="A1">
      <selection activeCell="A58" sqref="A58"/>
    </sheetView>
  </sheetViews>
  <sheetFormatPr defaultColWidth="11.00390625" defaultRowHeight="12"/>
  <cols>
    <col min="1" max="1" width="54.875" style="2" customWidth="1"/>
    <col min="2" max="2" width="15.625" style="2" customWidth="1"/>
    <col min="3" max="3" width="10.875" style="2" customWidth="1"/>
    <col min="4" max="4" width="13.625" style="2" customWidth="1"/>
    <col min="5" max="6" width="10.875" style="2" customWidth="1"/>
    <col min="7" max="7" width="15.375" style="2" customWidth="1"/>
    <col min="8" max="8" width="10.125" style="480" customWidth="1"/>
    <col min="9" max="9" width="12.375" style="2" hidden="1" customWidth="1"/>
    <col min="10" max="10" width="59.00390625" style="2" customWidth="1"/>
    <col min="11" max="16384" width="10.875" style="2" customWidth="1"/>
  </cols>
  <sheetData>
    <row r="1" ht="21.75" customHeight="1">
      <c r="A1" s="155" t="s">
        <v>37</v>
      </c>
    </row>
    <row r="2" ht="7.5" customHeight="1"/>
    <row r="3" spans="2:9" ht="13.5" customHeight="1">
      <c r="B3" s="446" t="s">
        <v>603</v>
      </c>
      <c r="G3" s="157" t="s">
        <v>604</v>
      </c>
      <c r="H3" s="481"/>
      <c r="I3" s="158"/>
    </row>
    <row r="4" spans="2:9" ht="13.5" customHeight="1">
      <c r="B4" s="446" t="s">
        <v>16</v>
      </c>
      <c r="C4" s="159" t="s">
        <v>18</v>
      </c>
      <c r="D4" s="160"/>
      <c r="E4" s="160"/>
      <c r="F4" s="160"/>
      <c r="G4" s="157" t="s">
        <v>605</v>
      </c>
      <c r="H4" s="481"/>
      <c r="I4" s="161"/>
    </row>
    <row r="5" spans="2:9" ht="12.75">
      <c r="B5" s="447" t="s">
        <v>606</v>
      </c>
      <c r="C5" s="162"/>
      <c r="G5" s="163" t="s">
        <v>607</v>
      </c>
      <c r="H5" s="481"/>
      <c r="I5" s="164" t="s">
        <v>608</v>
      </c>
    </row>
    <row r="6" spans="2:9" ht="12.75">
      <c r="B6" s="447" t="s">
        <v>609</v>
      </c>
      <c r="C6" s="165" t="s">
        <v>610</v>
      </c>
      <c r="D6" s="166"/>
      <c r="E6" s="166" t="s">
        <v>611</v>
      </c>
      <c r="F6" s="166"/>
      <c r="G6" s="167" t="s">
        <v>612</v>
      </c>
      <c r="H6" s="482" t="s">
        <v>608</v>
      </c>
      <c r="I6" s="164" t="s">
        <v>613</v>
      </c>
    </row>
    <row r="7" spans="2:9" ht="12.75">
      <c r="B7" s="448" t="s">
        <v>614</v>
      </c>
      <c r="C7" s="165" t="s">
        <v>615</v>
      </c>
      <c r="D7" s="166" t="s">
        <v>610</v>
      </c>
      <c r="E7" s="166" t="s">
        <v>615</v>
      </c>
      <c r="F7" s="166" t="s">
        <v>610</v>
      </c>
      <c r="G7" s="167" t="s">
        <v>509</v>
      </c>
      <c r="H7" s="483" t="s">
        <v>510</v>
      </c>
      <c r="I7" s="169" t="s">
        <v>511</v>
      </c>
    </row>
    <row r="8" spans="1:9" ht="12.75">
      <c r="A8" s="113"/>
      <c r="B8" s="448" t="s">
        <v>512</v>
      </c>
      <c r="C8" s="165" t="s">
        <v>513</v>
      </c>
      <c r="D8" s="166" t="s">
        <v>514</v>
      </c>
      <c r="E8" s="166" t="s">
        <v>513</v>
      </c>
      <c r="F8" s="166" t="s">
        <v>515</v>
      </c>
      <c r="G8" s="167" t="s">
        <v>516</v>
      </c>
      <c r="H8" s="483" t="s">
        <v>517</v>
      </c>
      <c r="I8" s="169" t="s">
        <v>518</v>
      </c>
    </row>
    <row r="9" spans="1:9" ht="12.75">
      <c r="A9" s="173" t="s">
        <v>519</v>
      </c>
      <c r="B9" s="445"/>
      <c r="C9" s="170"/>
      <c r="D9" s="171"/>
      <c r="E9" s="171"/>
      <c r="F9" s="171"/>
      <c r="G9" s="172"/>
      <c r="H9" s="484"/>
      <c r="I9" s="156"/>
    </row>
    <row r="10" spans="1:9" s="454" customFormat="1" ht="12.75">
      <c r="A10" s="449" t="s">
        <v>520</v>
      </c>
      <c r="B10" s="450">
        <v>1</v>
      </c>
      <c r="C10" s="451">
        <f aca="true" t="shared" si="0" ref="C10:C16">I10*10</f>
        <v>1</v>
      </c>
      <c r="D10" s="452">
        <f aca="true" t="shared" si="1" ref="D10:D16">C10/1000</f>
        <v>0.001</v>
      </c>
      <c r="E10" s="452"/>
      <c r="F10" s="452"/>
      <c r="G10" s="451">
        <f aca="true" t="shared" si="2" ref="G10:G16">B10</f>
        <v>1</v>
      </c>
      <c r="H10" s="485">
        <f aca="true" t="shared" si="3" ref="H10:H16">B10/1000</f>
        <v>0.001</v>
      </c>
      <c r="I10" s="453">
        <f aca="true" t="shared" si="4" ref="I10:I16">H10*100</f>
        <v>0.1</v>
      </c>
    </row>
    <row r="11" spans="1:9" s="460" customFormat="1" ht="12.75">
      <c r="A11" s="449"/>
      <c r="B11" s="455">
        <v>10</v>
      </c>
      <c r="C11" s="456">
        <f t="shared" si="0"/>
        <v>10</v>
      </c>
      <c r="D11" s="457">
        <f t="shared" si="1"/>
        <v>0.01</v>
      </c>
      <c r="E11" s="457">
        <f aca="true" t="shared" si="5" ref="E11:E16">B11/10000</f>
        <v>0.001</v>
      </c>
      <c r="F11" s="458"/>
      <c r="G11" s="456">
        <f t="shared" si="2"/>
        <v>10</v>
      </c>
      <c r="H11" s="486">
        <f t="shared" si="3"/>
        <v>0.01</v>
      </c>
      <c r="I11" s="459">
        <f t="shared" si="4"/>
        <v>1</v>
      </c>
    </row>
    <row r="12" spans="1:9" s="466" customFormat="1" ht="12.75">
      <c r="A12" s="461" t="s">
        <v>521</v>
      </c>
      <c r="B12" s="462">
        <v>50</v>
      </c>
      <c r="C12" s="463">
        <f t="shared" si="0"/>
        <v>50</v>
      </c>
      <c r="D12" s="464">
        <f t="shared" si="1"/>
        <v>0.05</v>
      </c>
      <c r="E12" s="464">
        <f t="shared" si="5"/>
        <v>0.005</v>
      </c>
      <c r="F12" s="464">
        <f>D12/100</f>
        <v>0.0005</v>
      </c>
      <c r="G12" s="463">
        <f t="shared" si="2"/>
        <v>50</v>
      </c>
      <c r="H12" s="487">
        <f t="shared" si="3"/>
        <v>0.05</v>
      </c>
      <c r="I12" s="465">
        <f t="shared" si="4"/>
        <v>5</v>
      </c>
    </row>
    <row r="13" spans="1:9" s="466" customFormat="1" ht="12.75">
      <c r="A13" s="467" t="s">
        <v>394</v>
      </c>
      <c r="B13" s="468">
        <v>70</v>
      </c>
      <c r="C13" s="469">
        <f t="shared" si="0"/>
        <v>70.00000000000001</v>
      </c>
      <c r="D13" s="470">
        <f t="shared" si="1"/>
        <v>0.07000000000000002</v>
      </c>
      <c r="E13" s="470">
        <f t="shared" si="5"/>
        <v>0.007</v>
      </c>
      <c r="F13" s="470">
        <f>D13/100</f>
        <v>0.0007000000000000002</v>
      </c>
      <c r="G13" s="469">
        <f t="shared" si="2"/>
        <v>70</v>
      </c>
      <c r="H13" s="488">
        <f t="shared" si="3"/>
        <v>0.07</v>
      </c>
      <c r="I13" s="465">
        <f t="shared" si="4"/>
        <v>7.000000000000001</v>
      </c>
    </row>
    <row r="14" spans="1:9" s="466" customFormat="1" ht="12.75">
      <c r="A14" s="467" t="s">
        <v>395</v>
      </c>
      <c r="B14" s="468">
        <v>200</v>
      </c>
      <c r="C14" s="469">
        <f t="shared" si="0"/>
        <v>200</v>
      </c>
      <c r="D14" s="470">
        <f t="shared" si="1"/>
        <v>0.2</v>
      </c>
      <c r="E14" s="470">
        <f t="shared" si="5"/>
        <v>0.02</v>
      </c>
      <c r="F14" s="470">
        <f>D14/100</f>
        <v>0.002</v>
      </c>
      <c r="G14" s="469">
        <f t="shared" si="2"/>
        <v>200</v>
      </c>
      <c r="H14" s="488">
        <f t="shared" si="3"/>
        <v>0.2</v>
      </c>
      <c r="I14" s="471">
        <f t="shared" si="4"/>
        <v>20</v>
      </c>
    </row>
    <row r="15" spans="1:9" s="454" customFormat="1" ht="12.75">
      <c r="A15" s="467"/>
      <c r="B15" s="468">
        <v>1000</v>
      </c>
      <c r="C15" s="469">
        <f t="shared" si="0"/>
        <v>1000</v>
      </c>
      <c r="D15" s="472">
        <f t="shared" si="1"/>
        <v>1</v>
      </c>
      <c r="E15" s="457">
        <f t="shared" si="5"/>
        <v>0.1</v>
      </c>
      <c r="F15" s="457">
        <f>D15/100</f>
        <v>0.01</v>
      </c>
      <c r="G15" s="456">
        <f t="shared" si="2"/>
        <v>1000</v>
      </c>
      <c r="H15" s="489">
        <f t="shared" si="3"/>
        <v>1</v>
      </c>
      <c r="I15" s="473">
        <f t="shared" si="4"/>
        <v>100</v>
      </c>
    </row>
    <row r="16" spans="1:9" s="454" customFormat="1" ht="12.75">
      <c r="A16" s="449" t="s">
        <v>396</v>
      </c>
      <c r="B16" s="455">
        <v>2000</v>
      </c>
      <c r="C16" s="474">
        <f t="shared" si="0"/>
        <v>2000</v>
      </c>
      <c r="D16" s="475">
        <f t="shared" si="1"/>
        <v>2</v>
      </c>
      <c r="E16" s="457">
        <f t="shared" si="5"/>
        <v>0.2</v>
      </c>
      <c r="F16" s="457">
        <f>D16/100</f>
        <v>0.02</v>
      </c>
      <c r="G16" s="456">
        <f t="shared" si="2"/>
        <v>2000</v>
      </c>
      <c r="H16" s="490">
        <f t="shared" si="3"/>
        <v>2</v>
      </c>
      <c r="I16" s="476">
        <f t="shared" si="4"/>
        <v>200</v>
      </c>
    </row>
    <row r="17" spans="1:9" ht="12.75">
      <c r="A17" s="179" t="s">
        <v>397</v>
      </c>
      <c r="B17" s="445"/>
      <c r="C17" s="177"/>
      <c r="D17" s="171"/>
      <c r="E17" s="171"/>
      <c r="F17" s="171"/>
      <c r="G17" s="178"/>
      <c r="H17" s="484"/>
      <c r="I17" s="156"/>
    </row>
    <row r="18" spans="1:9" s="454" customFormat="1" ht="12.75">
      <c r="A18" s="449" t="s">
        <v>398</v>
      </c>
      <c r="B18" s="456">
        <v>0</v>
      </c>
      <c r="C18" s="477">
        <f aca="true" t="shared" si="6" ref="C18:C26">I18*10</f>
        <v>0</v>
      </c>
      <c r="D18" s="452">
        <f aca="true" t="shared" si="7" ref="D18:D26">C18/1000</f>
        <v>0</v>
      </c>
      <c r="E18" s="452">
        <f aca="true" t="shared" si="8" ref="E18:E26">B18/10000</f>
        <v>0</v>
      </c>
      <c r="F18" s="452">
        <f aca="true" t="shared" si="9" ref="F18:F26">D18/100</f>
        <v>0</v>
      </c>
      <c r="G18" s="477">
        <f aca="true" t="shared" si="10" ref="G18:G26">B18</f>
        <v>0</v>
      </c>
      <c r="H18" s="485">
        <f aca="true" t="shared" si="11" ref="H18:H26">B18/1000</f>
        <v>0</v>
      </c>
      <c r="I18" s="453">
        <f aca="true" t="shared" si="12" ref="I18:I26">H18*100</f>
        <v>0</v>
      </c>
    </row>
    <row r="19" spans="1:9" s="454" customFormat="1" ht="12.75">
      <c r="A19" s="449" t="s">
        <v>628</v>
      </c>
      <c r="B19" s="456">
        <v>100</v>
      </c>
      <c r="C19" s="456">
        <f t="shared" si="6"/>
        <v>100</v>
      </c>
      <c r="D19" s="457">
        <f t="shared" si="7"/>
        <v>0.1</v>
      </c>
      <c r="E19" s="457">
        <f t="shared" si="8"/>
        <v>0.01</v>
      </c>
      <c r="F19" s="457">
        <f t="shared" si="9"/>
        <v>0.001</v>
      </c>
      <c r="G19" s="456">
        <f t="shared" si="10"/>
        <v>100</v>
      </c>
      <c r="H19" s="486">
        <f t="shared" si="11"/>
        <v>0.1</v>
      </c>
      <c r="I19" s="473">
        <f t="shared" si="12"/>
        <v>10</v>
      </c>
    </row>
    <row r="20" spans="1:9" s="454" customFormat="1" ht="12.75">
      <c r="A20" s="449" t="s">
        <v>629</v>
      </c>
      <c r="B20" s="456">
        <v>2500</v>
      </c>
      <c r="C20" s="456">
        <f t="shared" si="6"/>
        <v>2500</v>
      </c>
      <c r="D20" s="457">
        <f t="shared" si="7"/>
        <v>2.5</v>
      </c>
      <c r="E20" s="457">
        <f t="shared" si="8"/>
        <v>0.25</v>
      </c>
      <c r="F20" s="457">
        <f t="shared" si="9"/>
        <v>0.025</v>
      </c>
      <c r="G20" s="456">
        <f t="shared" si="10"/>
        <v>2500</v>
      </c>
      <c r="H20" s="486">
        <f t="shared" si="11"/>
        <v>2.5</v>
      </c>
      <c r="I20" s="473">
        <f t="shared" si="12"/>
        <v>250</v>
      </c>
    </row>
    <row r="21" spans="1:9" s="454" customFormat="1" ht="12.75">
      <c r="A21" s="449" t="s">
        <v>155</v>
      </c>
      <c r="B21" s="456">
        <v>3360</v>
      </c>
      <c r="C21" s="456">
        <f t="shared" si="6"/>
        <v>3360</v>
      </c>
      <c r="D21" s="457">
        <f t="shared" si="7"/>
        <v>3.36</v>
      </c>
      <c r="E21" s="457">
        <f t="shared" si="8"/>
        <v>0.336</v>
      </c>
      <c r="F21" s="457">
        <f t="shared" si="9"/>
        <v>0.0336</v>
      </c>
      <c r="G21" s="456">
        <f t="shared" si="10"/>
        <v>3360</v>
      </c>
      <c r="H21" s="486">
        <f t="shared" si="11"/>
        <v>3.36</v>
      </c>
      <c r="I21" s="473">
        <f t="shared" si="12"/>
        <v>336</v>
      </c>
    </row>
    <row r="22" spans="1:9" s="454" customFormat="1" ht="12.75">
      <c r="A22" s="449" t="s">
        <v>291</v>
      </c>
      <c r="B22" s="456">
        <v>4000</v>
      </c>
      <c r="C22" s="456">
        <f t="shared" si="6"/>
        <v>4000</v>
      </c>
      <c r="D22" s="457">
        <f t="shared" si="7"/>
        <v>4</v>
      </c>
      <c r="E22" s="457">
        <f t="shared" si="8"/>
        <v>0.4</v>
      </c>
      <c r="F22" s="457">
        <f t="shared" si="9"/>
        <v>0.04</v>
      </c>
      <c r="G22" s="456">
        <f t="shared" si="10"/>
        <v>4000</v>
      </c>
      <c r="H22" s="486">
        <f t="shared" si="11"/>
        <v>4</v>
      </c>
      <c r="I22" s="473">
        <v>400</v>
      </c>
    </row>
    <row r="23" spans="1:9" s="454" customFormat="1" ht="12.75">
      <c r="A23" s="449" t="s">
        <v>630</v>
      </c>
      <c r="B23" s="456">
        <v>10000</v>
      </c>
      <c r="C23" s="456">
        <f t="shared" si="6"/>
        <v>10000</v>
      </c>
      <c r="D23" s="457">
        <f t="shared" si="7"/>
        <v>10</v>
      </c>
      <c r="E23" s="472">
        <f t="shared" si="8"/>
        <v>1</v>
      </c>
      <c r="F23" s="457">
        <f t="shared" si="9"/>
        <v>0.1</v>
      </c>
      <c r="G23" s="456">
        <f t="shared" si="10"/>
        <v>10000</v>
      </c>
      <c r="H23" s="486">
        <f t="shared" si="11"/>
        <v>10</v>
      </c>
      <c r="I23" s="473">
        <f t="shared" si="12"/>
        <v>1000</v>
      </c>
    </row>
    <row r="24" spans="1:9" s="454" customFormat="1" ht="12.75">
      <c r="A24" s="449" t="s">
        <v>631</v>
      </c>
      <c r="B24" s="456">
        <v>25600</v>
      </c>
      <c r="C24" s="456">
        <f t="shared" si="6"/>
        <v>25600</v>
      </c>
      <c r="D24" s="457">
        <f t="shared" si="7"/>
        <v>25.6</v>
      </c>
      <c r="E24" s="457">
        <f t="shared" si="8"/>
        <v>2.56</v>
      </c>
      <c r="F24" s="457">
        <f t="shared" si="9"/>
        <v>0.256</v>
      </c>
      <c r="G24" s="456">
        <f t="shared" si="10"/>
        <v>25600</v>
      </c>
      <c r="H24" s="486">
        <f t="shared" si="11"/>
        <v>25.6</v>
      </c>
      <c r="I24" s="473">
        <f t="shared" si="12"/>
        <v>2560</v>
      </c>
    </row>
    <row r="25" spans="1:9" s="454" customFormat="1" ht="12.75">
      <c r="A25" s="449" t="s">
        <v>289</v>
      </c>
      <c r="B25" s="456">
        <v>400000</v>
      </c>
      <c r="C25" s="456">
        <f>I25*10</f>
        <v>400000</v>
      </c>
      <c r="D25" s="457">
        <f t="shared" si="7"/>
        <v>400</v>
      </c>
      <c r="E25" s="457">
        <f>B25/10000</f>
        <v>40</v>
      </c>
      <c r="F25" s="457">
        <f>D25/100</f>
        <v>4</v>
      </c>
      <c r="G25" s="456">
        <f>B25</f>
        <v>400000</v>
      </c>
      <c r="H25" s="486">
        <f>B25/1000</f>
        <v>400</v>
      </c>
      <c r="I25" s="473">
        <v>40000</v>
      </c>
    </row>
    <row r="26" spans="1:9" s="454" customFormat="1" ht="12.75">
      <c r="A26" s="449" t="s">
        <v>632</v>
      </c>
      <c r="B26" s="456">
        <v>5000000</v>
      </c>
      <c r="C26" s="456">
        <f t="shared" si="6"/>
        <v>5000000</v>
      </c>
      <c r="D26" s="457">
        <f t="shared" si="7"/>
        <v>5000</v>
      </c>
      <c r="E26" s="457">
        <f t="shared" si="8"/>
        <v>500</v>
      </c>
      <c r="F26" s="472">
        <f t="shared" si="9"/>
        <v>50</v>
      </c>
      <c r="G26" s="456">
        <f t="shared" si="10"/>
        <v>5000000</v>
      </c>
      <c r="H26" s="486">
        <f t="shared" si="11"/>
        <v>5000</v>
      </c>
      <c r="I26" s="473">
        <f t="shared" si="12"/>
        <v>500000</v>
      </c>
    </row>
    <row r="27" spans="1:9" s="454" customFormat="1" ht="12" customHeight="1">
      <c r="A27" s="478" t="s">
        <v>634</v>
      </c>
      <c r="B27" s="456">
        <v>3000000000</v>
      </c>
      <c r="C27" s="474" t="s">
        <v>633</v>
      </c>
      <c r="D27" s="479"/>
      <c r="E27" s="479"/>
      <c r="F27" s="475"/>
      <c r="G27" s="474">
        <v>1000000000</v>
      </c>
      <c r="H27" s="490"/>
      <c r="I27" s="476"/>
    </row>
    <row r="28" spans="2:8" s="454" customFormat="1" ht="7.5" customHeight="1">
      <c r="B28" s="492"/>
      <c r="C28" s="492"/>
      <c r="D28" s="492"/>
      <c r="E28" s="492"/>
      <c r="F28" s="457"/>
      <c r="G28" s="492"/>
      <c r="H28" s="493"/>
    </row>
    <row r="29" spans="1:8" s="454" customFormat="1" ht="12" customHeight="1">
      <c r="A29" s="454" t="s">
        <v>40</v>
      </c>
      <c r="B29" s="492"/>
      <c r="C29" s="492"/>
      <c r="D29" s="492"/>
      <c r="E29" s="492"/>
      <c r="F29" s="457"/>
      <c r="G29" s="492"/>
      <c r="H29" s="493"/>
    </row>
    <row r="30" spans="1:8" s="454" customFormat="1" ht="12" customHeight="1">
      <c r="A30" s="454" t="s">
        <v>159</v>
      </c>
      <c r="B30" s="492"/>
      <c r="C30" s="492"/>
      <c r="D30" s="492"/>
      <c r="E30" s="492"/>
      <c r="F30" s="457"/>
      <c r="G30" s="492"/>
      <c r="H30" s="493"/>
    </row>
    <row r="31" spans="2:8" s="454" customFormat="1" ht="7.5" customHeight="1">
      <c r="B31" s="492"/>
      <c r="C31" s="492"/>
      <c r="D31" s="492"/>
      <c r="E31" s="492"/>
      <c r="F31" s="457"/>
      <c r="G31" s="492"/>
      <c r="H31" s="493"/>
    </row>
    <row r="32" spans="1:8" s="454" customFormat="1" ht="12" customHeight="1">
      <c r="A32" s="454" t="s">
        <v>211</v>
      </c>
      <c r="B32" s="492"/>
      <c r="C32" s="492"/>
      <c r="D32" s="492"/>
      <c r="E32" s="492"/>
      <c r="F32" s="457"/>
      <c r="G32" s="492"/>
      <c r="H32" s="493"/>
    </row>
    <row r="33" spans="1:8" s="454" customFormat="1" ht="12" customHeight="1">
      <c r="A33" s="454" t="s">
        <v>292</v>
      </c>
      <c r="B33" s="492"/>
      <c r="C33" s="492"/>
      <c r="D33" s="492"/>
      <c r="E33" s="492"/>
      <c r="F33" s="457"/>
      <c r="G33" s="492"/>
      <c r="H33" s="493"/>
    </row>
    <row r="34" spans="1:8" s="454" customFormat="1" ht="12" customHeight="1">
      <c r="A34" s="454" t="s">
        <v>290</v>
      </c>
      <c r="B34" s="492"/>
      <c r="C34" s="492"/>
      <c r="D34" s="492"/>
      <c r="E34" s="492"/>
      <c r="F34" s="457"/>
      <c r="G34" s="492"/>
      <c r="H34" s="493"/>
    </row>
    <row r="35" spans="2:8" s="454" customFormat="1" ht="7.5" customHeight="1">
      <c r="B35" s="492"/>
      <c r="C35" s="492"/>
      <c r="D35" s="492"/>
      <c r="E35" s="492"/>
      <c r="F35" s="457"/>
      <c r="G35" s="492"/>
      <c r="H35" s="493"/>
    </row>
    <row r="36" spans="1:7" ht="12" customHeight="1">
      <c r="A36" s="2" t="s">
        <v>38</v>
      </c>
      <c r="C36" s="191"/>
      <c r="D36" s="191"/>
      <c r="E36" s="191"/>
      <c r="F36" s="176"/>
      <c r="G36" s="191"/>
    </row>
    <row r="37" ht="7.5" customHeight="1"/>
    <row r="38" ht="7.5" customHeight="1"/>
    <row r="39" ht="12.75">
      <c r="A39" s="113" t="s">
        <v>17</v>
      </c>
    </row>
    <row r="40" ht="12.75">
      <c r="A40" s="2" t="s">
        <v>156</v>
      </c>
    </row>
    <row r="41" ht="12.75">
      <c r="A41" t="s">
        <v>19</v>
      </c>
    </row>
    <row r="42" ht="12.75">
      <c r="A42" s="491" t="s">
        <v>160</v>
      </c>
    </row>
    <row r="43" ht="12.75">
      <c r="A43" s="2" t="s">
        <v>161</v>
      </c>
    </row>
    <row r="44" spans="1:5" ht="7.5" customHeight="1">
      <c r="A44" s="191"/>
      <c r="B44" s="193"/>
      <c r="C44" s="192"/>
      <c r="D44" s="192"/>
      <c r="E44" s="192"/>
    </row>
    <row r="45" ht="12.75">
      <c r="A45" s="2" t="s">
        <v>643</v>
      </c>
    </row>
    <row r="46" ht="12.75">
      <c r="A46" s="2" t="s">
        <v>522</v>
      </c>
    </row>
    <row r="47" ht="12.75">
      <c r="A47" s="2" t="s">
        <v>523</v>
      </c>
    </row>
    <row r="48" ht="12.75">
      <c r="A48" s="2" t="s">
        <v>524</v>
      </c>
    </row>
    <row r="49" ht="12.75">
      <c r="A49" s="2" t="s">
        <v>525</v>
      </c>
    </row>
    <row r="50" spans="1:5" ht="7.5" customHeight="1">
      <c r="A50" s="191"/>
      <c r="B50" s="193"/>
      <c r="C50" s="192"/>
      <c r="D50" s="192"/>
      <c r="E50" s="192"/>
    </row>
    <row r="51" spans="2:5" ht="12.75">
      <c r="B51" s="182" t="s">
        <v>610</v>
      </c>
      <c r="C51" s="183"/>
      <c r="D51" s="184" t="s">
        <v>611</v>
      </c>
      <c r="E51" s="156"/>
    </row>
    <row r="52" spans="1:5" ht="12.75">
      <c r="A52" s="191" t="s">
        <v>39</v>
      </c>
      <c r="B52" s="165" t="s">
        <v>615</v>
      </c>
      <c r="C52" s="185" t="s">
        <v>610</v>
      </c>
      <c r="D52" s="164" t="s">
        <v>615</v>
      </c>
      <c r="E52" s="169" t="s">
        <v>635</v>
      </c>
    </row>
    <row r="53" spans="1:5" ht="12.75">
      <c r="A53" s="191" t="s">
        <v>157</v>
      </c>
      <c r="B53" s="165" t="s">
        <v>513</v>
      </c>
      <c r="C53" s="185" t="s">
        <v>514</v>
      </c>
      <c r="D53" s="164" t="s">
        <v>513</v>
      </c>
      <c r="E53" s="169" t="s">
        <v>515</v>
      </c>
    </row>
    <row r="54" spans="1:5" ht="12.75">
      <c r="A54" s="494" t="s">
        <v>158</v>
      </c>
      <c r="B54" s="186" t="s">
        <v>636</v>
      </c>
      <c r="C54" s="187" t="s">
        <v>637</v>
      </c>
      <c r="D54" s="168" t="s">
        <v>638</v>
      </c>
      <c r="E54" s="169" t="s">
        <v>639</v>
      </c>
    </row>
    <row r="55" spans="1:5" ht="12.75">
      <c r="A55"/>
      <c r="B55" s="188" t="s">
        <v>640</v>
      </c>
      <c r="C55" s="189" t="s">
        <v>641</v>
      </c>
      <c r="D55" s="190" t="s">
        <v>518</v>
      </c>
      <c r="E55" s="190" t="s">
        <v>642</v>
      </c>
    </row>
    <row r="56" spans="1:5" ht="12.75">
      <c r="A56"/>
      <c r="B56" s="191"/>
      <c r="C56" s="192"/>
      <c r="D56" s="192"/>
      <c r="E56" s="192"/>
    </row>
    <row r="57" spans="1:5" ht="12.75">
      <c r="A57"/>
      <c r="B57" s="191"/>
      <c r="C57" s="192"/>
      <c r="D57" s="192"/>
      <c r="E57" s="192"/>
    </row>
    <row r="61" spans="4:5" ht="12.75">
      <c r="D61" s="2">
        <v>400000</v>
      </c>
      <c r="E61" s="2" t="s">
        <v>41</v>
      </c>
    </row>
    <row r="62" spans="4:5" ht="12.75">
      <c r="D62" s="2">
        <v>100</v>
      </c>
      <c r="E62" s="2" t="s">
        <v>42</v>
      </c>
    </row>
    <row r="63" spans="4:5" ht="12.75">
      <c r="D63" s="2">
        <f>D61/D62</f>
        <v>4000</v>
      </c>
      <c r="E63" s="2" t="s">
        <v>43</v>
      </c>
    </row>
    <row r="64" spans="4:5" ht="12.75">
      <c r="D64" s="2">
        <v>4</v>
      </c>
      <c r="E64" s="2" t="s">
        <v>44</v>
      </c>
    </row>
    <row r="65" spans="4:5" ht="12.75">
      <c r="D65" s="2">
        <f>D64/0.01</f>
        <v>400</v>
      </c>
      <c r="E65" s="2" t="s">
        <v>288</v>
      </c>
    </row>
  </sheetData>
  <printOptions/>
  <pageMargins left="0.75" right="0.75" top="1" bottom="1" header="0.5" footer="0.5"/>
  <pageSetup fitToHeight="999" fitToWidth="1" orientation="landscape" paperSize="9" scale="79"/>
</worksheet>
</file>

<file path=xl/worksheets/sheet4.xml><?xml version="1.0" encoding="utf-8"?>
<worksheet xmlns="http://schemas.openxmlformats.org/spreadsheetml/2006/main" xmlns:r="http://schemas.openxmlformats.org/officeDocument/2006/relationships">
  <dimension ref="A1:CW174"/>
  <sheetViews>
    <sheetView workbookViewId="0" topLeftCell="A70">
      <selection activeCell="X109" sqref="X109:X110"/>
    </sheetView>
  </sheetViews>
  <sheetFormatPr defaultColWidth="11.00390625" defaultRowHeight="12"/>
  <cols>
    <col min="1" max="1" width="4.625" style="0" customWidth="1"/>
    <col min="2" max="2" width="33.875" style="0" customWidth="1"/>
    <col min="3" max="3" width="9.875" style="217" customWidth="1"/>
    <col min="4" max="4" width="9.375" style="0" customWidth="1"/>
    <col min="5" max="5" width="7.50390625" style="0" customWidth="1"/>
    <col min="6" max="6" width="7.00390625" style="162" customWidth="1"/>
    <col min="7" max="7" width="7.00390625" style="2" customWidth="1"/>
    <col min="8" max="8" width="9.375" style="2" customWidth="1"/>
    <col min="9" max="9" width="6.125" style="0" customWidth="1"/>
    <col min="10" max="10" width="4.00390625" style="162" customWidth="1"/>
    <col min="11" max="11" width="4.00390625" style="218" customWidth="1"/>
    <col min="12" max="12" width="4.875" style="162" customWidth="1"/>
    <col min="13" max="13" width="4.50390625" style="218" customWidth="1"/>
    <col min="14" max="14" width="4.00390625" style="162" customWidth="1"/>
    <col min="15" max="15" width="4.00390625" style="218" customWidth="1"/>
    <col min="16" max="16" width="4.625" style="162" customWidth="1"/>
    <col min="17" max="17" width="4.625" style="218" customWidth="1"/>
    <col min="18" max="19" width="4.00390625" style="162" customWidth="1"/>
    <col min="20" max="20" width="9.625" style="225" customWidth="1"/>
    <col min="21" max="22" width="10.50390625" style="175" customWidth="1"/>
    <col min="23" max="23" width="10.875" style="314" customWidth="1"/>
    <col min="24" max="101" width="14.50390625" style="2" customWidth="1"/>
    <col min="102" max="16384" width="14.50390625" style="0" customWidth="1"/>
  </cols>
  <sheetData>
    <row r="1" spans="1:23" ht="16.5" thickBot="1">
      <c r="A1" s="333" t="s">
        <v>136</v>
      </c>
      <c r="B1" s="305"/>
      <c r="C1" s="306"/>
      <c r="D1" s="305"/>
      <c r="E1" s="305"/>
      <c r="F1" s="305"/>
      <c r="G1" s="305"/>
      <c r="H1" s="305"/>
      <c r="I1" s="305"/>
      <c r="J1" s="305"/>
      <c r="K1" s="308"/>
      <c r="L1" s="305"/>
      <c r="M1" s="308"/>
      <c r="N1" s="305"/>
      <c r="O1" s="308"/>
      <c r="P1" s="305"/>
      <c r="Q1" s="308"/>
      <c r="R1" s="305"/>
      <c r="S1" s="305"/>
      <c r="T1" s="334"/>
      <c r="U1" s="335"/>
      <c r="V1" s="335"/>
      <c r="W1" s="336"/>
    </row>
    <row r="2" spans="1:23" ht="16.5" thickBot="1">
      <c r="A2" s="340"/>
      <c r="B2" s="324"/>
      <c r="C2" s="222"/>
      <c r="D2" s="221"/>
      <c r="E2" s="221"/>
      <c r="F2" s="223"/>
      <c r="G2" s="221"/>
      <c r="H2" s="221"/>
      <c r="I2" s="221"/>
      <c r="J2" s="223" t="s">
        <v>527</v>
      </c>
      <c r="K2" s="224"/>
      <c r="L2" s="223" t="s">
        <v>458</v>
      </c>
      <c r="M2" s="224"/>
      <c r="N2" s="223" t="s">
        <v>528</v>
      </c>
      <c r="O2" s="224"/>
      <c r="P2" s="223" t="s">
        <v>529</v>
      </c>
      <c r="Q2" s="224"/>
      <c r="R2" s="223" t="s">
        <v>459</v>
      </c>
      <c r="S2" s="223"/>
      <c r="T2" s="220"/>
      <c r="U2" s="289"/>
      <c r="V2" s="290"/>
      <c r="W2" s="319"/>
    </row>
    <row r="3" spans="1:23" ht="12.75">
      <c r="A3" s="323"/>
      <c r="B3" s="221" t="s">
        <v>319</v>
      </c>
      <c r="C3" s="222"/>
      <c r="D3" s="221"/>
      <c r="E3" s="221"/>
      <c r="F3" s="223"/>
      <c r="G3" s="221"/>
      <c r="H3" s="221"/>
      <c r="I3" s="221"/>
      <c r="J3" s="223" t="s">
        <v>460</v>
      </c>
      <c r="K3" s="224"/>
      <c r="L3" s="223" t="s">
        <v>461</v>
      </c>
      <c r="M3" s="224"/>
      <c r="N3" s="223" t="s">
        <v>320</v>
      </c>
      <c r="O3" s="224"/>
      <c r="P3" s="223"/>
      <c r="Q3" s="224"/>
      <c r="R3" s="223" t="s">
        <v>462</v>
      </c>
      <c r="S3" s="223" t="s">
        <v>463</v>
      </c>
      <c r="T3" s="220" t="s">
        <v>464</v>
      </c>
      <c r="U3" s="289" t="s">
        <v>465</v>
      </c>
      <c r="V3" s="290" t="s">
        <v>321</v>
      </c>
      <c r="W3" s="319"/>
    </row>
    <row r="4" spans="1:23" ht="12.75">
      <c r="A4" s="120"/>
      <c r="B4" s="2" t="s">
        <v>322</v>
      </c>
      <c r="C4" s="199"/>
      <c r="D4" s="2"/>
      <c r="E4" s="2"/>
      <c r="F4" s="162" t="s">
        <v>354</v>
      </c>
      <c r="H4" s="2" t="s">
        <v>467</v>
      </c>
      <c r="I4" s="2" t="s">
        <v>467</v>
      </c>
      <c r="K4" s="61" t="s">
        <v>468</v>
      </c>
      <c r="M4" s="61" t="s">
        <v>468</v>
      </c>
      <c r="N4" s="162" t="s">
        <v>469</v>
      </c>
      <c r="O4" s="61" t="s">
        <v>468</v>
      </c>
      <c r="P4" s="162" t="s">
        <v>469</v>
      </c>
      <c r="Q4" s="61" t="s">
        <v>468</v>
      </c>
      <c r="R4" s="162" t="s">
        <v>469</v>
      </c>
      <c r="S4" s="2" t="s">
        <v>470</v>
      </c>
      <c r="V4" s="202"/>
      <c r="W4" s="315"/>
    </row>
    <row r="5" spans="1:23" ht="12.75">
      <c r="A5" s="120" t="s">
        <v>347</v>
      </c>
      <c r="B5" s="2" t="s">
        <v>323</v>
      </c>
      <c r="C5" s="199" t="s">
        <v>361</v>
      </c>
      <c r="D5" s="2" t="s">
        <v>324</v>
      </c>
      <c r="E5" s="2" t="s">
        <v>354</v>
      </c>
      <c r="F5" s="162" t="s">
        <v>362</v>
      </c>
      <c r="G5" s="2" t="s">
        <v>363</v>
      </c>
      <c r="H5" s="2" t="s">
        <v>471</v>
      </c>
      <c r="I5" s="2" t="s">
        <v>472</v>
      </c>
      <c r="J5" s="162" t="s">
        <v>473</v>
      </c>
      <c r="K5" s="61"/>
      <c r="L5" s="162" t="s">
        <v>474</v>
      </c>
      <c r="M5" s="61"/>
      <c r="N5" s="162" t="s">
        <v>325</v>
      </c>
      <c r="O5" s="61"/>
      <c r="P5" s="162">
        <v>7</v>
      </c>
      <c r="Q5" s="61"/>
      <c r="R5" s="162">
        <v>9</v>
      </c>
      <c r="S5" s="162">
        <v>10</v>
      </c>
      <c r="T5" s="225" t="s">
        <v>475</v>
      </c>
      <c r="U5" s="175" t="s">
        <v>475</v>
      </c>
      <c r="V5" s="202" t="s">
        <v>475</v>
      </c>
      <c r="W5" s="315"/>
    </row>
    <row r="6" spans="1:23" ht="13.5" thickBot="1">
      <c r="A6" s="137" t="s">
        <v>506</v>
      </c>
      <c r="B6" s="2"/>
      <c r="C6" s="199"/>
      <c r="D6" s="2"/>
      <c r="E6" s="2"/>
      <c r="I6" s="2"/>
      <c r="K6" s="61"/>
      <c r="M6" s="61"/>
      <c r="O6" s="61"/>
      <c r="Q6" s="61"/>
      <c r="V6" s="202"/>
      <c r="W6" s="315"/>
    </row>
    <row r="7" spans="1:101" s="38" customFormat="1" ht="27" thickTop="1">
      <c r="A7" s="230" t="s">
        <v>507</v>
      </c>
      <c r="B7" s="231" t="s">
        <v>508</v>
      </c>
      <c r="C7" s="255">
        <v>5</v>
      </c>
      <c r="D7" s="256">
        <v>34874</v>
      </c>
      <c r="E7" s="257" t="s">
        <v>368</v>
      </c>
      <c r="F7" s="258" t="s">
        <v>369</v>
      </c>
      <c r="G7" s="259">
        <v>78</v>
      </c>
      <c r="H7" s="256">
        <v>34875</v>
      </c>
      <c r="I7" s="257">
        <v>0.5</v>
      </c>
      <c r="J7" s="260">
        <v>1</v>
      </c>
      <c r="K7" s="261">
        <v>1</v>
      </c>
      <c r="L7" s="260">
        <v>60</v>
      </c>
      <c r="M7" s="261">
        <v>36</v>
      </c>
      <c r="N7" s="260"/>
      <c r="O7" s="261">
        <v>1</v>
      </c>
      <c r="P7" s="260"/>
      <c r="Q7" s="261">
        <v>1</v>
      </c>
      <c r="R7" s="260"/>
      <c r="S7" s="262" t="s">
        <v>370</v>
      </c>
      <c r="T7" s="227">
        <f>(J7/$C7)*K7*100</f>
        <v>20</v>
      </c>
      <c r="U7" s="228">
        <f>((L7/$C7)*M7*100)+T7</f>
        <v>43220</v>
      </c>
      <c r="V7" s="291">
        <f>((((N7)*O7)+((P7)*Q7)+(R7))/$C7)*100</f>
        <v>0</v>
      </c>
      <c r="W7" s="320" t="s">
        <v>371</v>
      </c>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row>
    <row r="8" spans="1:23" s="2" customFormat="1" ht="12.75">
      <c r="A8" s="120"/>
      <c r="B8" s="2" t="s">
        <v>372</v>
      </c>
      <c r="C8" s="199"/>
      <c r="F8" s="162"/>
      <c r="J8" s="162" t="s">
        <v>250</v>
      </c>
      <c r="K8" s="61"/>
      <c r="L8" s="162" t="s">
        <v>250</v>
      </c>
      <c r="M8" s="61" t="s">
        <v>575</v>
      </c>
      <c r="N8" s="162" t="s">
        <v>250</v>
      </c>
      <c r="O8" s="61"/>
      <c r="P8" s="162" t="s">
        <v>250</v>
      </c>
      <c r="Q8" s="61"/>
      <c r="R8" s="162" t="s">
        <v>250</v>
      </c>
      <c r="S8" s="162"/>
      <c r="T8" s="225"/>
      <c r="U8" s="175"/>
      <c r="V8" s="202"/>
      <c r="W8" s="315"/>
    </row>
    <row r="9" spans="1:23" s="2" customFormat="1" ht="12.75">
      <c r="A9" s="120"/>
      <c r="B9" s="2" t="s">
        <v>373</v>
      </c>
      <c r="C9" s="199"/>
      <c r="F9" s="162"/>
      <c r="G9" s="213"/>
      <c r="H9" s="205"/>
      <c r="I9" s="206"/>
      <c r="J9" s="209"/>
      <c r="K9" s="210">
        <v>1</v>
      </c>
      <c r="L9" s="209"/>
      <c r="M9" s="210">
        <v>1</v>
      </c>
      <c r="N9" s="209"/>
      <c r="O9" s="210">
        <v>1</v>
      </c>
      <c r="P9" s="209"/>
      <c r="Q9" s="210">
        <v>1</v>
      </c>
      <c r="R9" s="209"/>
      <c r="S9" s="211"/>
      <c r="T9" s="239">
        <f>(J9/$C7)*K9*100</f>
        <v>0</v>
      </c>
      <c r="U9" s="177">
        <f>((L9/$C7)*M9*100)+T9</f>
        <v>0</v>
      </c>
      <c r="V9" s="212">
        <f>((((N9)*O9)+((P9)*Q9)+(R9))/$C7)*100</f>
        <v>0</v>
      </c>
      <c r="W9" s="315"/>
    </row>
    <row r="10" spans="1:23" s="2" customFormat="1" ht="12.75">
      <c r="A10" s="120"/>
      <c r="B10" s="2" t="s">
        <v>374</v>
      </c>
      <c r="C10" s="199"/>
      <c r="F10" s="162"/>
      <c r="G10" s="214"/>
      <c r="H10" s="215"/>
      <c r="I10" s="216"/>
      <c r="J10" s="162" t="s">
        <v>250</v>
      </c>
      <c r="K10" s="61"/>
      <c r="L10" s="162" t="s">
        <v>250</v>
      </c>
      <c r="M10" s="61"/>
      <c r="N10" s="162" t="s">
        <v>250</v>
      </c>
      <c r="O10" s="61"/>
      <c r="P10" s="162" t="s">
        <v>250</v>
      </c>
      <c r="Q10" s="61"/>
      <c r="R10" s="162" t="s">
        <v>250</v>
      </c>
      <c r="S10" s="162"/>
      <c r="T10" s="225"/>
      <c r="U10" s="175"/>
      <c r="V10" s="175"/>
      <c r="W10" s="315"/>
    </row>
    <row r="11" spans="1:101" s="131" customFormat="1" ht="12.75">
      <c r="A11" s="129" t="s">
        <v>375</v>
      </c>
      <c r="B11" s="203" t="s">
        <v>376</v>
      </c>
      <c r="C11" s="204">
        <v>100</v>
      </c>
      <c r="D11" s="205">
        <v>34875</v>
      </c>
      <c r="E11" s="206">
        <v>0.46875</v>
      </c>
      <c r="F11" s="207" t="s">
        <v>377</v>
      </c>
      <c r="G11" s="208">
        <v>76</v>
      </c>
      <c r="H11" s="205">
        <v>34876</v>
      </c>
      <c r="I11" s="206">
        <v>0.43263888888888885</v>
      </c>
      <c r="J11" s="209">
        <v>15</v>
      </c>
      <c r="K11" s="210">
        <v>1</v>
      </c>
      <c r="L11" s="209">
        <v>23</v>
      </c>
      <c r="M11" s="210">
        <v>18</v>
      </c>
      <c r="N11" s="209">
        <v>6</v>
      </c>
      <c r="O11" s="210">
        <v>1</v>
      </c>
      <c r="P11" s="209" t="s">
        <v>476</v>
      </c>
      <c r="Q11" s="210">
        <v>1</v>
      </c>
      <c r="R11" s="209"/>
      <c r="S11" s="211"/>
      <c r="T11" s="239">
        <f>(J11/$C11)*K11*100</f>
        <v>15</v>
      </c>
      <c r="U11" s="177">
        <f>((L11/$C11)*M11*100)+T11</f>
        <v>429.00000000000006</v>
      </c>
      <c r="V11" s="212" t="e">
        <f>((((N11)*O11)+((P11)*Q11)+(R11))/$C11)*100</f>
        <v>#VALUE!</v>
      </c>
      <c r="W11" s="316"/>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row>
    <row r="12" spans="1:23" s="2" customFormat="1" ht="12.75">
      <c r="A12" s="120"/>
      <c r="B12" s="2" t="s">
        <v>378</v>
      </c>
      <c r="C12" s="199"/>
      <c r="F12" s="162"/>
      <c r="J12" s="162" t="s">
        <v>381</v>
      </c>
      <c r="K12" s="61"/>
      <c r="L12" s="162" t="s">
        <v>235</v>
      </c>
      <c r="M12" s="61"/>
      <c r="N12" s="162" t="s">
        <v>379</v>
      </c>
      <c r="O12" s="61"/>
      <c r="P12" s="162" t="s">
        <v>250</v>
      </c>
      <c r="Q12" s="61"/>
      <c r="R12" s="162" t="s">
        <v>250</v>
      </c>
      <c r="S12" s="162"/>
      <c r="T12" s="225"/>
      <c r="U12" s="175"/>
      <c r="V12" s="202"/>
      <c r="W12" s="315"/>
    </row>
    <row r="13" spans="1:23" s="2" customFormat="1" ht="12.75">
      <c r="A13" s="120"/>
      <c r="B13" s="2" t="s">
        <v>399</v>
      </c>
      <c r="C13" s="199"/>
      <c r="F13" s="162"/>
      <c r="G13" s="213"/>
      <c r="H13" s="205"/>
      <c r="I13" s="206"/>
      <c r="J13" s="209"/>
      <c r="K13" s="210">
        <v>1</v>
      </c>
      <c r="L13" s="209"/>
      <c r="M13" s="210">
        <v>1</v>
      </c>
      <c r="N13" s="209"/>
      <c r="O13" s="210">
        <v>1</v>
      </c>
      <c r="P13" s="209"/>
      <c r="Q13" s="210">
        <v>1</v>
      </c>
      <c r="R13" s="209"/>
      <c r="S13" s="211"/>
      <c r="T13" s="239">
        <f>(J13/$C11)*K13*100</f>
        <v>0</v>
      </c>
      <c r="U13" s="177">
        <f>((L13/$C11)*M13*100)+T13</f>
        <v>0</v>
      </c>
      <c r="V13" s="212">
        <f>((((N13)*O13)+((P13)*Q13)+(R13))/$C11)*100</f>
        <v>0</v>
      </c>
      <c r="W13" s="315"/>
    </row>
    <row r="14" spans="1:23" s="2" customFormat="1" ht="12.75">
      <c r="A14" s="120"/>
      <c r="B14" s="2" t="s">
        <v>400</v>
      </c>
      <c r="C14" s="199"/>
      <c r="F14" s="162"/>
      <c r="G14" s="214"/>
      <c r="H14" s="215"/>
      <c r="I14" s="216"/>
      <c r="J14" s="162" t="s">
        <v>250</v>
      </c>
      <c r="K14" s="61"/>
      <c r="L14" s="162" t="s">
        <v>250</v>
      </c>
      <c r="M14" s="61"/>
      <c r="N14" s="162" t="s">
        <v>250</v>
      </c>
      <c r="O14" s="61"/>
      <c r="P14" s="162" t="s">
        <v>250</v>
      </c>
      <c r="Q14" s="61"/>
      <c r="R14" s="162" t="s">
        <v>250</v>
      </c>
      <c r="S14" s="162"/>
      <c r="T14" s="225"/>
      <c r="U14" s="175"/>
      <c r="V14" s="175"/>
      <c r="W14" s="315"/>
    </row>
    <row r="15" spans="1:101" s="131" customFormat="1" ht="12.75">
      <c r="A15" s="129" t="s">
        <v>401</v>
      </c>
      <c r="B15" s="203" t="s">
        <v>402</v>
      </c>
      <c r="C15" s="204">
        <v>100</v>
      </c>
      <c r="D15" s="205">
        <v>34875</v>
      </c>
      <c r="E15" s="206">
        <v>0.4791666666666667</v>
      </c>
      <c r="F15" s="207" t="s">
        <v>403</v>
      </c>
      <c r="G15" s="208">
        <v>76</v>
      </c>
      <c r="H15" s="205">
        <v>34876</v>
      </c>
      <c r="I15" s="206">
        <v>0.43263888888888885</v>
      </c>
      <c r="J15" s="209">
        <v>3</v>
      </c>
      <c r="K15" s="210">
        <v>1</v>
      </c>
      <c r="L15" s="209">
        <v>24</v>
      </c>
      <c r="M15" s="210">
        <v>18</v>
      </c>
      <c r="N15" s="209">
        <v>6</v>
      </c>
      <c r="O15" s="210">
        <v>18</v>
      </c>
      <c r="P15" s="209"/>
      <c r="Q15" s="210">
        <v>1</v>
      </c>
      <c r="R15" s="209"/>
      <c r="S15" s="211"/>
      <c r="T15" s="239">
        <f>(J15/$C15)*K15*100</f>
        <v>3</v>
      </c>
      <c r="U15" s="177">
        <f>((L15/$C15)*M15*100)+T15</f>
        <v>435</v>
      </c>
      <c r="V15" s="212">
        <f>((((N15)*O15)+((P15)*Q15)+(R15))/$C15)*100</f>
        <v>108</v>
      </c>
      <c r="W15" s="316"/>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row>
    <row r="16" spans="1:23" s="2" customFormat="1" ht="12.75">
      <c r="A16" s="120"/>
      <c r="B16" s="2" t="s">
        <v>404</v>
      </c>
      <c r="C16" s="199"/>
      <c r="F16" s="162"/>
      <c r="J16" s="162" t="s">
        <v>250</v>
      </c>
      <c r="K16" s="61"/>
      <c r="L16" s="162" t="s">
        <v>250</v>
      </c>
      <c r="M16" s="61"/>
      <c r="N16" s="162" t="s">
        <v>250</v>
      </c>
      <c r="O16" s="61"/>
      <c r="P16" s="162" t="s">
        <v>250</v>
      </c>
      <c r="Q16" s="61"/>
      <c r="R16" s="162" t="s">
        <v>250</v>
      </c>
      <c r="S16" s="162"/>
      <c r="T16" s="225"/>
      <c r="U16" s="175"/>
      <c r="V16" s="202"/>
      <c r="W16" s="315"/>
    </row>
    <row r="17" spans="1:23" s="2" customFormat="1" ht="12.75">
      <c r="A17" s="120"/>
      <c r="B17" s="2" t="s">
        <v>405</v>
      </c>
      <c r="C17" s="199"/>
      <c r="F17" s="162"/>
      <c r="G17" s="213" t="s">
        <v>406</v>
      </c>
      <c r="H17" s="205"/>
      <c r="I17" s="206"/>
      <c r="J17" s="209">
        <v>0</v>
      </c>
      <c r="K17" s="210">
        <v>1</v>
      </c>
      <c r="L17" s="209">
        <v>24</v>
      </c>
      <c r="M17" s="210">
        <v>18</v>
      </c>
      <c r="N17" s="209">
        <v>6</v>
      </c>
      <c r="O17" s="210">
        <v>18</v>
      </c>
      <c r="P17" s="209"/>
      <c r="Q17" s="210">
        <v>1</v>
      </c>
      <c r="R17" s="209"/>
      <c r="S17" s="211"/>
      <c r="T17" s="239">
        <f>(J17/$C15)*K17*100</f>
        <v>0</v>
      </c>
      <c r="U17" s="177">
        <f>((L17/$C15)*M17*100)+T17</f>
        <v>432</v>
      </c>
      <c r="V17" s="212">
        <f>((((N17)*O17)+((P17)*Q17)+(R17))/$C15)*100</f>
        <v>108</v>
      </c>
      <c r="W17" s="315"/>
    </row>
    <row r="18" spans="1:23" s="2" customFormat="1" ht="12.75">
      <c r="A18" s="120"/>
      <c r="C18" s="199"/>
      <c r="F18" s="162"/>
      <c r="G18" s="214"/>
      <c r="H18" s="215"/>
      <c r="I18" s="216"/>
      <c r="J18" s="162" t="s">
        <v>250</v>
      </c>
      <c r="K18" s="61"/>
      <c r="L18" s="162" t="s">
        <v>250</v>
      </c>
      <c r="M18" s="61"/>
      <c r="N18" s="162" t="s">
        <v>250</v>
      </c>
      <c r="O18" s="61"/>
      <c r="P18" s="162" t="s">
        <v>250</v>
      </c>
      <c r="Q18" s="61"/>
      <c r="R18" s="162" t="s">
        <v>250</v>
      </c>
      <c r="S18" s="162"/>
      <c r="T18" s="225"/>
      <c r="U18" s="175"/>
      <c r="V18" s="175"/>
      <c r="W18" s="315"/>
    </row>
    <row r="19" spans="1:101" s="131" customFormat="1" ht="12.75">
      <c r="A19" s="129" t="s">
        <v>537</v>
      </c>
      <c r="B19" s="203" t="s">
        <v>538</v>
      </c>
      <c r="C19" s="204">
        <v>0.5</v>
      </c>
      <c r="D19" s="205">
        <v>34875</v>
      </c>
      <c r="E19" s="206">
        <v>0.4166666666666667</v>
      </c>
      <c r="F19" s="207" t="s">
        <v>539</v>
      </c>
      <c r="G19" s="208">
        <v>79</v>
      </c>
      <c r="H19" s="205">
        <v>34876</v>
      </c>
      <c r="I19" s="206">
        <v>0.4236111111111111</v>
      </c>
      <c r="J19" s="209">
        <v>30</v>
      </c>
      <c r="K19" s="210">
        <v>4</v>
      </c>
      <c r="L19" s="209">
        <v>29</v>
      </c>
      <c r="M19" s="210">
        <v>36</v>
      </c>
      <c r="N19" s="209">
        <v>6</v>
      </c>
      <c r="O19" s="210">
        <v>4</v>
      </c>
      <c r="P19" s="209">
        <v>23</v>
      </c>
      <c r="Q19" s="210">
        <v>36</v>
      </c>
      <c r="R19" s="209"/>
      <c r="S19" s="211"/>
      <c r="T19" s="239">
        <f>(J19/$C19)*K19*100</f>
        <v>24000</v>
      </c>
      <c r="U19" s="177">
        <f>((L19/$C19)*M19*100)+T19</f>
        <v>232800</v>
      </c>
      <c r="V19" s="212">
        <f>((((N19)*O19)+((P19)*Q19)+(R19))/$C19)*100</f>
        <v>170400</v>
      </c>
      <c r="W19" s="316"/>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row>
    <row r="20" spans="1:23" s="2" customFormat="1" ht="12.75">
      <c r="A20" s="120"/>
      <c r="B20" s="2" t="s">
        <v>540</v>
      </c>
      <c r="C20" s="199"/>
      <c r="F20" s="162"/>
      <c r="I20" s="2" t="s">
        <v>541</v>
      </c>
      <c r="J20" s="162" t="s">
        <v>500</v>
      </c>
      <c r="K20" s="61"/>
      <c r="L20" s="162" t="s">
        <v>235</v>
      </c>
      <c r="M20" s="61"/>
      <c r="N20" s="162" t="s">
        <v>381</v>
      </c>
      <c r="O20" s="61"/>
      <c r="P20" s="162" t="s">
        <v>235</v>
      </c>
      <c r="Q20" s="61"/>
      <c r="R20" s="162" t="s">
        <v>250</v>
      </c>
      <c r="S20" s="162"/>
      <c r="T20" s="225"/>
      <c r="U20" s="175"/>
      <c r="V20" s="202"/>
      <c r="W20" s="315"/>
    </row>
    <row r="21" spans="1:23" s="2" customFormat="1" ht="12.75">
      <c r="A21" s="120"/>
      <c r="B21" s="2" t="s">
        <v>542</v>
      </c>
      <c r="C21" s="199"/>
      <c r="F21" s="162"/>
      <c r="G21" s="213"/>
      <c r="H21" s="205"/>
      <c r="I21" s="206"/>
      <c r="J21" s="209"/>
      <c r="K21" s="210">
        <v>1</v>
      </c>
      <c r="L21" s="209"/>
      <c r="M21" s="210">
        <v>1</v>
      </c>
      <c r="N21" s="209"/>
      <c r="O21" s="210">
        <v>1</v>
      </c>
      <c r="P21" s="209"/>
      <c r="Q21" s="210">
        <v>1</v>
      </c>
      <c r="R21" s="209"/>
      <c r="S21" s="211"/>
      <c r="T21" s="239">
        <f>(J21/$C19)*K21*100</f>
        <v>0</v>
      </c>
      <c r="U21" s="177">
        <f>((L21/$C19)*M21*100)+T21</f>
        <v>0</v>
      </c>
      <c r="V21" s="212">
        <f>((((N21)*O21)+((P21)*Q21)+(R21))/$C19)*100</f>
        <v>0</v>
      </c>
      <c r="W21" s="315"/>
    </row>
    <row r="22" spans="1:23" s="2" customFormat="1" ht="12.75">
      <c r="A22" s="120"/>
      <c r="B22" s="2" t="s">
        <v>543</v>
      </c>
      <c r="C22" s="199"/>
      <c r="F22" s="162"/>
      <c r="G22" s="214"/>
      <c r="H22" s="215"/>
      <c r="I22" s="216"/>
      <c r="J22" s="162" t="s">
        <v>250</v>
      </c>
      <c r="K22" s="61"/>
      <c r="L22" s="162" t="s">
        <v>250</v>
      </c>
      <c r="M22" s="61"/>
      <c r="N22" s="162" t="s">
        <v>250</v>
      </c>
      <c r="O22" s="61"/>
      <c r="P22" s="162" t="s">
        <v>250</v>
      </c>
      <c r="Q22" s="61"/>
      <c r="R22" s="162" t="s">
        <v>250</v>
      </c>
      <c r="S22" s="162"/>
      <c r="T22" s="225"/>
      <c r="U22" s="175"/>
      <c r="V22" s="175"/>
      <c r="W22" s="315"/>
    </row>
    <row r="23" spans="1:101" s="131" customFormat="1" ht="12.75">
      <c r="A23" s="129" t="s">
        <v>544</v>
      </c>
      <c r="B23" s="203" t="s">
        <v>545</v>
      </c>
      <c r="C23" s="204">
        <v>0.0714</v>
      </c>
      <c r="D23" s="205">
        <v>34874</v>
      </c>
      <c r="E23" s="206">
        <v>0.4375</v>
      </c>
      <c r="F23" s="207" t="s">
        <v>377</v>
      </c>
      <c r="G23" s="208">
        <v>82</v>
      </c>
      <c r="H23" s="205">
        <v>34875</v>
      </c>
      <c r="I23" s="206">
        <v>0.5208333333333334</v>
      </c>
      <c r="J23" s="209">
        <v>6</v>
      </c>
      <c r="K23" s="210">
        <v>4</v>
      </c>
      <c r="L23" s="209">
        <v>31</v>
      </c>
      <c r="M23" s="210">
        <v>36</v>
      </c>
      <c r="N23" s="209">
        <v>2</v>
      </c>
      <c r="O23" s="210">
        <v>4</v>
      </c>
      <c r="P23" s="209">
        <v>17</v>
      </c>
      <c r="Q23" s="210">
        <v>36</v>
      </c>
      <c r="R23" s="209"/>
      <c r="S23" s="211"/>
      <c r="T23" s="239">
        <f>(J23/$C23)*K23*100</f>
        <v>33613.445378151264</v>
      </c>
      <c r="U23" s="177">
        <f>((L23/$C23)*M23*100)+T23</f>
        <v>1596638.6554621847</v>
      </c>
      <c r="V23" s="212">
        <f>((((N23)*O23)+((P23)*Q23)+(R23))/$C23)*100</f>
        <v>868347.3389355743</v>
      </c>
      <c r="W23" s="316"/>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row>
    <row r="24" spans="1:23" s="2" customFormat="1" ht="12.75">
      <c r="A24" s="120"/>
      <c r="B24" s="2" t="s">
        <v>137</v>
      </c>
      <c r="C24" s="199"/>
      <c r="F24" s="162"/>
      <c r="J24" s="162" t="s">
        <v>500</v>
      </c>
      <c r="K24" s="61"/>
      <c r="L24" s="162" t="s">
        <v>546</v>
      </c>
      <c r="M24" s="61"/>
      <c r="N24" s="162" t="s">
        <v>500</v>
      </c>
      <c r="O24" s="61"/>
      <c r="P24" s="162" t="s">
        <v>235</v>
      </c>
      <c r="Q24" s="61"/>
      <c r="R24" s="162" t="s">
        <v>250</v>
      </c>
      <c r="S24" s="162"/>
      <c r="T24" s="225"/>
      <c r="U24" s="175"/>
      <c r="V24" s="202"/>
      <c r="W24" s="315"/>
    </row>
    <row r="25" spans="1:23" s="2" customFormat="1" ht="12.75">
      <c r="A25" s="120"/>
      <c r="B25" s="2" t="s">
        <v>547</v>
      </c>
      <c r="C25" s="199"/>
      <c r="F25" s="162"/>
      <c r="G25" s="213"/>
      <c r="H25" s="205"/>
      <c r="I25" s="206"/>
      <c r="J25" s="209"/>
      <c r="K25" s="210">
        <v>1</v>
      </c>
      <c r="L25" s="209"/>
      <c r="M25" s="210">
        <v>1</v>
      </c>
      <c r="N25" s="209"/>
      <c r="O25" s="210">
        <v>1</v>
      </c>
      <c r="P25" s="209"/>
      <c r="Q25" s="210">
        <v>1</v>
      </c>
      <c r="R25" s="209"/>
      <c r="S25" s="211"/>
      <c r="T25" s="239">
        <f>(J25/$C23)*K25*100</f>
        <v>0</v>
      </c>
      <c r="U25" s="177">
        <f>((L25/$C23)*M25*100)+T25</f>
        <v>0</v>
      </c>
      <c r="V25" s="212">
        <f>((((N25)*O25)+((P25)*Q25)+(R25))/$C23)*100</f>
        <v>0</v>
      </c>
      <c r="W25" s="315"/>
    </row>
    <row r="26" spans="1:23" s="2" customFormat="1" ht="12.75">
      <c r="A26" s="120"/>
      <c r="B26" s="2" t="s">
        <v>548</v>
      </c>
      <c r="C26" s="199"/>
      <c r="F26" s="162"/>
      <c r="G26" s="214"/>
      <c r="H26" s="215"/>
      <c r="I26" s="216"/>
      <c r="J26" s="162" t="s">
        <v>250</v>
      </c>
      <c r="K26" s="61"/>
      <c r="L26" s="162" t="s">
        <v>250</v>
      </c>
      <c r="M26" s="61"/>
      <c r="N26" s="162" t="s">
        <v>250</v>
      </c>
      <c r="O26" s="61"/>
      <c r="P26" s="162" t="s">
        <v>250</v>
      </c>
      <c r="Q26" s="61"/>
      <c r="R26" s="162" t="s">
        <v>250</v>
      </c>
      <c r="S26" s="162"/>
      <c r="T26" s="225"/>
      <c r="U26" s="175"/>
      <c r="V26" s="175"/>
      <c r="W26" s="315"/>
    </row>
    <row r="27" spans="1:101" s="293" customFormat="1" ht="13.5" thickBot="1">
      <c r="A27" s="292" t="s">
        <v>549</v>
      </c>
      <c r="C27" s="294"/>
      <c r="F27" s="295"/>
      <c r="G27" s="296"/>
      <c r="H27" s="297"/>
      <c r="I27" s="298"/>
      <c r="J27" s="295"/>
      <c r="K27" s="299"/>
      <c r="L27" s="295"/>
      <c r="M27" s="299"/>
      <c r="N27" s="295"/>
      <c r="O27" s="299"/>
      <c r="P27" s="295"/>
      <c r="Q27" s="299"/>
      <c r="R27" s="295"/>
      <c r="S27" s="295"/>
      <c r="T27" s="300"/>
      <c r="U27" s="301"/>
      <c r="V27" s="301"/>
      <c r="W27" s="321"/>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row>
    <row r="28" spans="1:101" s="131" customFormat="1" ht="27" thickTop="1">
      <c r="A28" s="129" t="s">
        <v>550</v>
      </c>
      <c r="B28" s="203" t="s">
        <v>551</v>
      </c>
      <c r="C28" s="204">
        <v>5</v>
      </c>
      <c r="D28" s="205">
        <v>34872</v>
      </c>
      <c r="E28" s="206">
        <v>0.5416666666666666</v>
      </c>
      <c r="F28" s="207" t="s">
        <v>427</v>
      </c>
      <c r="G28" s="208">
        <v>90</v>
      </c>
      <c r="H28" s="205"/>
      <c r="I28" s="206"/>
      <c r="J28" s="209">
        <v>3</v>
      </c>
      <c r="K28" s="210">
        <v>1</v>
      </c>
      <c r="L28" s="209">
        <v>47</v>
      </c>
      <c r="M28" s="210">
        <v>1</v>
      </c>
      <c r="N28" s="209">
        <v>4</v>
      </c>
      <c r="O28" s="210">
        <v>1</v>
      </c>
      <c r="P28" s="209">
        <v>12</v>
      </c>
      <c r="Q28" s="210">
        <v>36</v>
      </c>
      <c r="R28" s="209"/>
      <c r="S28" s="211"/>
      <c r="T28" s="239">
        <f>(J28/$C28)*K28*100</f>
        <v>60</v>
      </c>
      <c r="U28" s="177">
        <f>((L28/$C28)*M28*100)+T28</f>
        <v>1000</v>
      </c>
      <c r="V28" s="212">
        <f>((((N28)*O28)+((P28)*Q28)+(R28))/$C28)*100</f>
        <v>8720</v>
      </c>
      <c r="W28" s="316" t="s">
        <v>428</v>
      </c>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row>
    <row r="29" spans="1:23" s="2" customFormat="1" ht="12.75">
      <c r="A29" s="120"/>
      <c r="B29" s="2" t="s">
        <v>313</v>
      </c>
      <c r="C29" s="199"/>
      <c r="F29" s="162"/>
      <c r="J29" s="162" t="s">
        <v>250</v>
      </c>
      <c r="K29" s="61"/>
      <c r="L29" s="162" t="s">
        <v>250</v>
      </c>
      <c r="M29" s="61"/>
      <c r="N29" s="162" t="s">
        <v>250</v>
      </c>
      <c r="O29" s="61"/>
      <c r="P29" s="162" t="s">
        <v>250</v>
      </c>
      <c r="Q29" s="61">
        <v>15</v>
      </c>
      <c r="R29" s="162" t="s">
        <v>250</v>
      </c>
      <c r="S29" s="162"/>
      <c r="T29" s="225"/>
      <c r="U29" s="175"/>
      <c r="V29" s="202"/>
      <c r="W29" s="315"/>
    </row>
    <row r="30" spans="1:23" s="2" customFormat="1" ht="12.75">
      <c r="A30" s="120"/>
      <c r="B30" s="2" t="s">
        <v>314</v>
      </c>
      <c r="C30" s="199"/>
      <c r="F30" s="162"/>
      <c r="G30" s="213"/>
      <c r="H30" s="205"/>
      <c r="I30" s="206"/>
      <c r="J30" s="209"/>
      <c r="K30" s="210">
        <v>1</v>
      </c>
      <c r="L30" s="209"/>
      <c r="M30" s="210">
        <v>1</v>
      </c>
      <c r="N30" s="209"/>
      <c r="O30" s="210">
        <v>1</v>
      </c>
      <c r="P30" s="209"/>
      <c r="Q30" s="210">
        <v>1</v>
      </c>
      <c r="R30" s="209"/>
      <c r="S30" s="211"/>
      <c r="T30" s="239"/>
      <c r="U30" s="177"/>
      <c r="V30" s="212"/>
      <c r="W30" s="315"/>
    </row>
    <row r="31" spans="1:23" s="2" customFormat="1" ht="12.75">
      <c r="A31" s="120"/>
      <c r="B31" s="2" t="s">
        <v>315</v>
      </c>
      <c r="C31" s="199"/>
      <c r="F31" s="162"/>
      <c r="G31" s="213"/>
      <c r="H31" s="205"/>
      <c r="I31" s="206"/>
      <c r="J31" s="162" t="s">
        <v>250</v>
      </c>
      <c r="K31" s="61"/>
      <c r="L31" s="162" t="s">
        <v>250</v>
      </c>
      <c r="M31" s="61"/>
      <c r="N31" s="162" t="s">
        <v>250</v>
      </c>
      <c r="O31" s="61"/>
      <c r="P31" s="162" t="s">
        <v>250</v>
      </c>
      <c r="Q31" s="61">
        <v>15</v>
      </c>
      <c r="R31" s="209"/>
      <c r="S31" s="211"/>
      <c r="T31" s="239"/>
      <c r="U31" s="177"/>
      <c r="V31" s="212"/>
      <c r="W31" s="315"/>
    </row>
    <row r="32" spans="1:101" s="131" customFormat="1" ht="12.75">
      <c r="A32" s="129" t="s">
        <v>316</v>
      </c>
      <c r="B32" s="203" t="s">
        <v>317</v>
      </c>
      <c r="C32" s="204">
        <v>3</v>
      </c>
      <c r="D32" s="205">
        <v>34872</v>
      </c>
      <c r="E32" s="206">
        <v>0.8125</v>
      </c>
      <c r="F32" s="207" t="s">
        <v>318</v>
      </c>
      <c r="G32" s="208">
        <v>81</v>
      </c>
      <c r="H32" s="205">
        <v>34873</v>
      </c>
      <c r="I32" s="206">
        <v>0.6875</v>
      </c>
      <c r="J32" s="209">
        <v>1</v>
      </c>
      <c r="K32" s="210">
        <v>1</v>
      </c>
      <c r="L32" s="209">
        <v>6</v>
      </c>
      <c r="M32" s="210">
        <v>36</v>
      </c>
      <c r="N32" s="209">
        <v>23</v>
      </c>
      <c r="O32" s="210">
        <v>2</v>
      </c>
      <c r="P32" s="209">
        <v>140</v>
      </c>
      <c r="Q32" s="210">
        <v>36</v>
      </c>
      <c r="R32" s="209"/>
      <c r="S32" s="211"/>
      <c r="T32" s="239">
        <f>(J32/$C32)*K32*100</f>
        <v>33.33333333333333</v>
      </c>
      <c r="U32" s="177">
        <f>((L32/$C32)*M32*100)+T32</f>
        <v>7233.333333333333</v>
      </c>
      <c r="V32" s="212">
        <f>((((N32)*O32)+((P32)*Q32)+(R32))/$C32)*100</f>
        <v>169533.3333333333</v>
      </c>
      <c r="W32" s="316"/>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row>
    <row r="33" spans="1:23" s="2" customFormat="1" ht="12.75">
      <c r="A33" s="120"/>
      <c r="B33" s="2" t="s">
        <v>166</v>
      </c>
      <c r="C33" s="199"/>
      <c r="F33" s="162"/>
      <c r="J33" s="162" t="s">
        <v>250</v>
      </c>
      <c r="K33" s="61"/>
      <c r="L33" s="162" t="s">
        <v>250</v>
      </c>
      <c r="M33" s="61"/>
      <c r="N33" s="162" t="s">
        <v>250</v>
      </c>
      <c r="O33" s="61"/>
      <c r="P33" s="162" t="s">
        <v>250</v>
      </c>
      <c r="Q33" s="61"/>
      <c r="R33" s="162" t="s">
        <v>250</v>
      </c>
      <c r="S33" s="162"/>
      <c r="T33" s="225"/>
      <c r="U33" s="175"/>
      <c r="V33" s="202"/>
      <c r="W33" s="315"/>
    </row>
    <row r="34" spans="1:23" s="2" customFormat="1" ht="12.75">
      <c r="A34" s="120"/>
      <c r="B34" s="2" t="s">
        <v>167</v>
      </c>
      <c r="C34" s="199"/>
      <c r="F34" s="162"/>
      <c r="G34" s="213"/>
      <c r="H34" s="205"/>
      <c r="I34" s="206"/>
      <c r="J34" s="209"/>
      <c r="K34" s="210">
        <v>1</v>
      </c>
      <c r="L34" s="209"/>
      <c r="M34" s="210">
        <v>1</v>
      </c>
      <c r="N34" s="209"/>
      <c r="O34" s="210">
        <v>1</v>
      </c>
      <c r="P34" s="209"/>
      <c r="Q34" s="210">
        <v>1</v>
      </c>
      <c r="R34" s="209"/>
      <c r="S34" s="211"/>
      <c r="T34" s="239">
        <f>(J34/$C32)*K34*100</f>
        <v>0</v>
      </c>
      <c r="U34" s="177">
        <f>((L34/$C32)*M34*100)+T34</f>
        <v>0</v>
      </c>
      <c r="V34" s="212">
        <f>((((N34)*O34)+((P34)*Q34)+(R34))/$C32)*100</f>
        <v>0</v>
      </c>
      <c r="W34" s="315"/>
    </row>
    <row r="35" spans="1:23" s="2" customFormat="1" ht="12.75">
      <c r="A35" s="120"/>
      <c r="C35" s="199"/>
      <c r="F35" s="162"/>
      <c r="G35" s="214"/>
      <c r="H35" s="215"/>
      <c r="I35" s="216"/>
      <c r="J35" s="162" t="s">
        <v>250</v>
      </c>
      <c r="K35" s="61"/>
      <c r="L35" s="162" t="s">
        <v>250</v>
      </c>
      <c r="M35" s="61"/>
      <c r="N35" s="162" t="s">
        <v>250</v>
      </c>
      <c r="O35" s="61"/>
      <c r="P35" s="162" t="s">
        <v>250</v>
      </c>
      <c r="Q35" s="61"/>
      <c r="R35" s="162" t="s">
        <v>250</v>
      </c>
      <c r="S35" s="162"/>
      <c r="T35" s="225"/>
      <c r="U35" s="175"/>
      <c r="V35" s="175"/>
      <c r="W35" s="315"/>
    </row>
    <row r="36" spans="1:101" s="131" customFormat="1" ht="12.75">
      <c r="A36" s="129" t="s">
        <v>168</v>
      </c>
      <c r="B36" s="203" t="s">
        <v>169</v>
      </c>
      <c r="C36" s="204">
        <v>3</v>
      </c>
      <c r="D36" s="205">
        <v>34875</v>
      </c>
      <c r="E36" s="206">
        <v>0.875</v>
      </c>
      <c r="F36" s="207">
        <v>0.9006944444444445</v>
      </c>
      <c r="G36" s="208">
        <v>75</v>
      </c>
      <c r="H36" s="205">
        <v>34907</v>
      </c>
      <c r="I36" s="206">
        <v>0.625</v>
      </c>
      <c r="J36" s="209">
        <v>0</v>
      </c>
      <c r="K36" s="210">
        <v>1</v>
      </c>
      <c r="L36" s="209">
        <v>37</v>
      </c>
      <c r="M36" s="210">
        <v>4</v>
      </c>
      <c r="N36" s="209">
        <v>1</v>
      </c>
      <c r="O36" s="210">
        <v>1</v>
      </c>
      <c r="P36" s="209">
        <v>8</v>
      </c>
      <c r="Q36" s="210">
        <v>36</v>
      </c>
      <c r="R36" s="209"/>
      <c r="S36" s="211"/>
      <c r="T36" s="239">
        <f>(J36/$C36)*K36*100</f>
        <v>0</v>
      </c>
      <c r="U36" s="177">
        <f>((L36/$C36)*M36*100)+T36</f>
        <v>4933.333333333334</v>
      </c>
      <c r="V36" s="212">
        <f>((((N36)*O36)+((P36)*Q36)+(R36))/$C36)*100</f>
        <v>9633.333333333332</v>
      </c>
      <c r="W36" s="316"/>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row>
    <row r="37" spans="1:23" s="2" customFormat="1" ht="12.75">
      <c r="A37" s="120"/>
      <c r="B37" s="2" t="s">
        <v>187</v>
      </c>
      <c r="C37" s="199"/>
      <c r="F37" s="162"/>
      <c r="H37" s="2" t="s">
        <v>188</v>
      </c>
      <c r="J37" s="162" t="s">
        <v>250</v>
      </c>
      <c r="K37" s="61"/>
      <c r="L37" s="162" t="s">
        <v>250</v>
      </c>
      <c r="M37" s="61"/>
      <c r="N37" s="162" t="s">
        <v>250</v>
      </c>
      <c r="O37" s="61"/>
      <c r="P37" s="162" t="s">
        <v>250</v>
      </c>
      <c r="Q37" s="61" t="s">
        <v>382</v>
      </c>
      <c r="R37" s="162" t="s">
        <v>250</v>
      </c>
      <c r="S37" s="162"/>
      <c r="T37" s="225"/>
      <c r="U37" s="175"/>
      <c r="V37" s="202"/>
      <c r="W37" s="315"/>
    </row>
    <row r="38" spans="1:23" s="2" customFormat="1" ht="12.75">
      <c r="A38" s="120"/>
      <c r="B38" s="2" t="s">
        <v>189</v>
      </c>
      <c r="C38" s="199"/>
      <c r="F38" s="162"/>
      <c r="G38" s="213"/>
      <c r="H38" s="205"/>
      <c r="I38" s="206"/>
      <c r="J38" s="209"/>
      <c r="K38" s="210">
        <v>1</v>
      </c>
      <c r="L38" s="209"/>
      <c r="M38" s="210">
        <v>1</v>
      </c>
      <c r="N38" s="209"/>
      <c r="O38" s="210">
        <v>1</v>
      </c>
      <c r="P38" s="209">
        <v>29</v>
      </c>
      <c r="Q38" s="210">
        <v>1</v>
      </c>
      <c r="R38" s="209"/>
      <c r="S38" s="211"/>
      <c r="T38" s="239">
        <f>(J38/$C36)*K38*100</f>
        <v>0</v>
      </c>
      <c r="U38" s="177">
        <f>((L38/$C36)*M38*100)+T38</f>
        <v>0</v>
      </c>
      <c r="V38" s="212">
        <f>((((N38)*O38)+((P38)*Q38)+(R38))/$C36)*100</f>
        <v>966.6666666666666</v>
      </c>
      <c r="W38" s="315"/>
    </row>
    <row r="39" spans="1:23" s="2" customFormat="1" ht="12.75">
      <c r="A39" s="120"/>
      <c r="B39" s="2" t="s">
        <v>190</v>
      </c>
      <c r="C39" s="199"/>
      <c r="F39" s="162"/>
      <c r="G39" s="214"/>
      <c r="H39" s="215"/>
      <c r="I39" s="216"/>
      <c r="J39" s="162" t="s">
        <v>250</v>
      </c>
      <c r="K39" s="61"/>
      <c r="L39" s="162" t="s">
        <v>250</v>
      </c>
      <c r="M39" s="61"/>
      <c r="N39" s="162" t="s">
        <v>250</v>
      </c>
      <c r="O39" s="61"/>
      <c r="P39" s="162" t="s">
        <v>250</v>
      </c>
      <c r="Q39" s="61" t="s">
        <v>191</v>
      </c>
      <c r="R39" s="162" t="s">
        <v>250</v>
      </c>
      <c r="S39" s="162"/>
      <c r="T39" s="225"/>
      <c r="U39" s="175"/>
      <c r="V39" s="175"/>
      <c r="W39" s="315"/>
    </row>
    <row r="40" spans="1:101" s="293" customFormat="1" ht="13.5" thickBot="1">
      <c r="A40" s="292" t="s">
        <v>192</v>
      </c>
      <c r="C40" s="294"/>
      <c r="F40" s="295"/>
      <c r="G40" s="296"/>
      <c r="H40" s="297"/>
      <c r="I40" s="298"/>
      <c r="J40" s="295"/>
      <c r="K40" s="299"/>
      <c r="L40" s="295"/>
      <c r="M40" s="299"/>
      <c r="N40" s="295"/>
      <c r="O40" s="299"/>
      <c r="P40" s="295"/>
      <c r="Q40" s="299"/>
      <c r="R40" s="295"/>
      <c r="S40" s="295"/>
      <c r="T40" s="300"/>
      <c r="U40" s="301"/>
      <c r="V40" s="301"/>
      <c r="W40" s="321"/>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row>
    <row r="41" spans="1:101" s="131" customFormat="1" ht="13.5" thickTop="1">
      <c r="A41" s="129" t="s">
        <v>193</v>
      </c>
      <c r="B41" s="203" t="s">
        <v>194</v>
      </c>
      <c r="C41" s="204">
        <v>5</v>
      </c>
      <c r="D41" s="205">
        <v>34872</v>
      </c>
      <c r="E41" s="206">
        <v>0.5416666666666666</v>
      </c>
      <c r="F41" s="207" t="s">
        <v>427</v>
      </c>
      <c r="G41" s="208">
        <v>90</v>
      </c>
      <c r="H41" s="205" t="s">
        <v>195</v>
      </c>
      <c r="I41" s="206"/>
      <c r="J41" s="209">
        <v>1</v>
      </c>
      <c r="K41" s="210">
        <v>1</v>
      </c>
      <c r="L41" s="209">
        <v>30</v>
      </c>
      <c r="M41" s="210">
        <v>36</v>
      </c>
      <c r="N41" s="209">
        <v>3</v>
      </c>
      <c r="O41" s="210">
        <v>1</v>
      </c>
      <c r="P41" s="209">
        <v>90</v>
      </c>
      <c r="Q41" s="210">
        <v>36</v>
      </c>
      <c r="R41" s="209"/>
      <c r="S41" s="211"/>
      <c r="T41" s="239">
        <f>(J41/$C41)*K41*100</f>
        <v>20</v>
      </c>
      <c r="U41" s="177">
        <f>((L41/$C41)*M41*100)+T41</f>
        <v>21620</v>
      </c>
      <c r="V41" s="212">
        <f>((((N41)*O41)+((P41)*Q41)+(R41))/$C41)*100</f>
        <v>64860</v>
      </c>
      <c r="W41" s="316" t="s">
        <v>196</v>
      </c>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row>
    <row r="42" spans="1:23" s="2" customFormat="1" ht="12.75">
      <c r="A42" s="120"/>
      <c r="B42" s="2" t="s">
        <v>197</v>
      </c>
      <c r="C42" s="199"/>
      <c r="F42" s="162"/>
      <c r="G42" s="2" t="s">
        <v>198</v>
      </c>
      <c r="J42" s="162" t="s">
        <v>199</v>
      </c>
      <c r="K42" s="61"/>
      <c r="L42" s="162" t="s">
        <v>250</v>
      </c>
      <c r="M42" s="61">
        <v>15</v>
      </c>
      <c r="N42" s="162" t="s">
        <v>250</v>
      </c>
      <c r="O42" s="61"/>
      <c r="P42" s="162" t="s">
        <v>250</v>
      </c>
      <c r="Q42" s="61">
        <v>30</v>
      </c>
      <c r="R42" s="162" t="s">
        <v>250</v>
      </c>
      <c r="S42" s="162"/>
      <c r="T42" s="225"/>
      <c r="U42" s="175"/>
      <c r="V42" s="202"/>
      <c r="W42" s="315"/>
    </row>
    <row r="43" spans="1:23" s="2" customFormat="1" ht="12.75">
      <c r="A43" s="120"/>
      <c r="B43" s="2" t="s">
        <v>489</v>
      </c>
      <c r="C43" s="199"/>
      <c r="F43" s="162"/>
      <c r="G43" s="213"/>
      <c r="H43" s="205"/>
      <c r="I43" s="206"/>
      <c r="J43" s="209"/>
      <c r="K43" s="210">
        <v>1</v>
      </c>
      <c r="L43" s="209"/>
      <c r="M43" s="210">
        <v>1</v>
      </c>
      <c r="N43" s="209"/>
      <c r="O43" s="210">
        <v>1</v>
      </c>
      <c r="P43" s="209"/>
      <c r="Q43" s="210">
        <v>1</v>
      </c>
      <c r="R43" s="209"/>
      <c r="S43" s="211"/>
      <c r="T43" s="239"/>
      <c r="U43" s="177"/>
      <c r="V43" s="212"/>
      <c r="W43" s="315"/>
    </row>
    <row r="44" spans="1:23" ht="12.75">
      <c r="A44" s="120"/>
      <c r="B44" s="2" t="s">
        <v>490</v>
      </c>
      <c r="C44" s="199"/>
      <c r="D44" s="2"/>
      <c r="E44" s="2"/>
      <c r="I44" s="2"/>
      <c r="K44" s="61"/>
      <c r="M44" s="61"/>
      <c r="O44" s="61"/>
      <c r="Q44" s="61"/>
      <c r="W44" s="315"/>
    </row>
    <row r="45" spans="1:101" s="131" customFormat="1" ht="12.75">
      <c r="A45" s="129" t="s">
        <v>491</v>
      </c>
      <c r="B45" s="203" t="s">
        <v>492</v>
      </c>
      <c r="C45" s="204">
        <v>5</v>
      </c>
      <c r="D45" s="205">
        <v>34872</v>
      </c>
      <c r="E45" s="206">
        <v>0.0625</v>
      </c>
      <c r="F45" s="207" t="s">
        <v>427</v>
      </c>
      <c r="G45" s="208">
        <v>90</v>
      </c>
      <c r="H45" s="205"/>
      <c r="I45" s="206"/>
      <c r="J45" s="209">
        <v>0</v>
      </c>
      <c r="K45" s="210">
        <v>1</v>
      </c>
      <c r="L45" s="209">
        <v>30</v>
      </c>
      <c r="M45" s="210">
        <v>36</v>
      </c>
      <c r="N45" s="209">
        <v>0</v>
      </c>
      <c r="O45" s="210">
        <v>1</v>
      </c>
      <c r="P45" s="209">
        <v>90</v>
      </c>
      <c r="Q45" s="210">
        <v>36</v>
      </c>
      <c r="R45" s="209"/>
      <c r="S45" s="211"/>
      <c r="T45" s="239">
        <f>(J45/$C45)*K45*100</f>
        <v>0</v>
      </c>
      <c r="U45" s="177">
        <f>((L45/$C45)*M45*100)+T45</f>
        <v>21600</v>
      </c>
      <c r="V45" s="212">
        <f>((((N45)*O45)+((P45)*Q45)+(R45))/$C45)*100</f>
        <v>64800</v>
      </c>
      <c r="W45" s="316" t="s">
        <v>541</v>
      </c>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row>
    <row r="46" spans="1:23" s="2" customFormat="1" ht="12.75">
      <c r="A46" s="120"/>
      <c r="B46" s="2" t="s">
        <v>493</v>
      </c>
      <c r="C46" s="199"/>
      <c r="F46" s="162"/>
      <c r="J46" s="162" t="s">
        <v>250</v>
      </c>
      <c r="K46" s="61"/>
      <c r="L46" s="162" t="s">
        <v>250</v>
      </c>
      <c r="M46" s="61"/>
      <c r="N46" s="162" t="s">
        <v>250</v>
      </c>
      <c r="O46" s="61"/>
      <c r="P46" s="162" t="s">
        <v>250</v>
      </c>
      <c r="Q46" s="61"/>
      <c r="R46" s="162" t="s">
        <v>250</v>
      </c>
      <c r="S46" s="162"/>
      <c r="T46" s="225"/>
      <c r="U46" s="175"/>
      <c r="V46" s="202"/>
      <c r="W46" s="315"/>
    </row>
    <row r="47" spans="1:23" s="2" customFormat="1" ht="12.75">
      <c r="A47" s="120"/>
      <c r="B47" s="2" t="s">
        <v>392</v>
      </c>
      <c r="C47" s="199"/>
      <c r="F47" s="162"/>
      <c r="G47" s="213"/>
      <c r="H47" s="205"/>
      <c r="I47" s="206"/>
      <c r="J47" s="209"/>
      <c r="K47" s="210">
        <v>1</v>
      </c>
      <c r="L47" s="209"/>
      <c r="M47" s="210">
        <v>1</v>
      </c>
      <c r="N47" s="209"/>
      <c r="O47" s="210">
        <v>1</v>
      </c>
      <c r="P47" s="209"/>
      <c r="Q47" s="210">
        <v>1</v>
      </c>
      <c r="R47" s="209"/>
      <c r="S47" s="211"/>
      <c r="T47" s="239"/>
      <c r="U47" s="177"/>
      <c r="V47" s="212"/>
      <c r="W47" s="315"/>
    </row>
    <row r="48" spans="1:23" s="2" customFormat="1" ht="12.75">
      <c r="A48" s="120"/>
      <c r="C48" s="199"/>
      <c r="F48" s="162"/>
      <c r="G48" s="214"/>
      <c r="H48" s="215"/>
      <c r="I48" s="216"/>
      <c r="J48" s="162" t="s">
        <v>250</v>
      </c>
      <c r="K48" s="61"/>
      <c r="L48" s="162" t="s">
        <v>250</v>
      </c>
      <c r="M48" s="61"/>
      <c r="N48" s="162" t="s">
        <v>250</v>
      </c>
      <c r="O48" s="61"/>
      <c r="P48" s="162" t="s">
        <v>250</v>
      </c>
      <c r="Q48" s="61"/>
      <c r="R48" s="162" t="s">
        <v>250</v>
      </c>
      <c r="S48" s="162"/>
      <c r="T48" s="225"/>
      <c r="U48" s="175"/>
      <c r="V48" s="175"/>
      <c r="W48" s="315"/>
    </row>
    <row r="49" spans="1:101" s="131" customFormat="1" ht="12.75">
      <c r="A49" s="129" t="s">
        <v>393</v>
      </c>
      <c r="B49" s="203" t="s">
        <v>294</v>
      </c>
      <c r="C49" s="204">
        <v>5</v>
      </c>
      <c r="D49" s="205">
        <v>34873</v>
      </c>
      <c r="E49" s="206">
        <v>0.8222222222222223</v>
      </c>
      <c r="F49" s="207" t="s">
        <v>427</v>
      </c>
      <c r="G49" s="208">
        <v>82</v>
      </c>
      <c r="H49" s="205">
        <v>34874</v>
      </c>
      <c r="I49" s="206">
        <v>0.875</v>
      </c>
      <c r="J49" s="209">
        <v>0</v>
      </c>
      <c r="K49" s="210">
        <v>1</v>
      </c>
      <c r="L49" s="209">
        <v>16</v>
      </c>
      <c r="M49" s="210">
        <v>36</v>
      </c>
      <c r="N49" s="209">
        <v>10</v>
      </c>
      <c r="O49" s="210">
        <v>1</v>
      </c>
      <c r="P49" s="209">
        <v>40</v>
      </c>
      <c r="Q49" s="210">
        <v>36</v>
      </c>
      <c r="R49" s="209"/>
      <c r="S49" s="211"/>
      <c r="T49" s="239">
        <f>(J49/$C49)*K49*100</f>
        <v>0</v>
      </c>
      <c r="U49" s="177">
        <f>((L49/$C49)*M49*100)+T49</f>
        <v>11520</v>
      </c>
      <c r="V49" s="212">
        <f>((((N49)*O49)+((P49)*Q49)+(R49))/$C49)*100</f>
        <v>29000</v>
      </c>
      <c r="W49" s="316"/>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row>
    <row r="50" spans="1:23" s="2" customFormat="1" ht="12.75">
      <c r="A50" s="120"/>
      <c r="B50" s="2" t="s">
        <v>295</v>
      </c>
      <c r="C50" s="199"/>
      <c r="F50" s="162"/>
      <c r="J50" s="162" t="s">
        <v>250</v>
      </c>
      <c r="K50" s="61"/>
      <c r="L50" s="162" t="s">
        <v>250</v>
      </c>
      <c r="M50" s="61"/>
      <c r="N50" s="162" t="s">
        <v>250</v>
      </c>
      <c r="O50" s="61"/>
      <c r="P50" s="162" t="s">
        <v>250</v>
      </c>
      <c r="Q50" s="61"/>
      <c r="R50" s="162" t="s">
        <v>250</v>
      </c>
      <c r="S50" s="162"/>
      <c r="T50" s="225"/>
      <c r="U50" s="175"/>
      <c r="V50" s="202"/>
      <c r="W50" s="315"/>
    </row>
    <row r="51" spans="1:23" s="2" customFormat="1" ht="12.75">
      <c r="A51" s="120"/>
      <c r="B51" s="2" t="s">
        <v>296</v>
      </c>
      <c r="C51" s="199"/>
      <c r="F51" s="162"/>
      <c r="G51" s="213"/>
      <c r="H51" s="205"/>
      <c r="I51" s="206"/>
      <c r="J51" s="209"/>
      <c r="K51" s="210">
        <v>1</v>
      </c>
      <c r="L51" s="209"/>
      <c r="M51" s="210">
        <v>1</v>
      </c>
      <c r="N51" s="209"/>
      <c r="O51" s="210">
        <v>1</v>
      </c>
      <c r="P51" s="209"/>
      <c r="Q51" s="210">
        <v>1</v>
      </c>
      <c r="R51" s="209"/>
      <c r="S51" s="211"/>
      <c r="T51" s="239">
        <f>(J51/$C49)*K51*100</f>
        <v>0</v>
      </c>
      <c r="U51" s="177">
        <f>((L51/$C49)*M51*100)+T51</f>
        <v>0</v>
      </c>
      <c r="V51" s="212">
        <f>((((N51)*O51)+((P51)*Q51)+(R51))/$C49)*100</f>
        <v>0</v>
      </c>
      <c r="W51" s="315"/>
    </row>
    <row r="52" spans="1:23" s="2" customFormat="1" ht="12.75">
      <c r="A52" s="120"/>
      <c r="B52" s="2" t="s">
        <v>200</v>
      </c>
      <c r="C52" s="199"/>
      <c r="F52" s="162"/>
      <c r="G52" s="214"/>
      <c r="H52" s="215"/>
      <c r="I52" s="216"/>
      <c r="J52" s="162" t="s">
        <v>250</v>
      </c>
      <c r="K52" s="61"/>
      <c r="L52" s="162" t="s">
        <v>250</v>
      </c>
      <c r="M52" s="61"/>
      <c r="N52" s="162" t="s">
        <v>250</v>
      </c>
      <c r="O52" s="61"/>
      <c r="P52" s="162" t="s">
        <v>250</v>
      </c>
      <c r="Q52" s="61"/>
      <c r="R52" s="162" t="s">
        <v>250</v>
      </c>
      <c r="S52" s="162"/>
      <c r="T52" s="225"/>
      <c r="U52" s="175"/>
      <c r="V52" s="175"/>
      <c r="W52" s="315"/>
    </row>
    <row r="53" spans="1:101" s="131" customFormat="1" ht="12.75">
      <c r="A53" s="129" t="s">
        <v>297</v>
      </c>
      <c r="B53" s="203" t="s">
        <v>298</v>
      </c>
      <c r="C53" s="204">
        <v>5</v>
      </c>
      <c r="D53" s="205">
        <v>34873</v>
      </c>
      <c r="E53" s="206">
        <v>0.875</v>
      </c>
      <c r="F53" s="207" t="s">
        <v>403</v>
      </c>
      <c r="G53" s="208">
        <v>82</v>
      </c>
      <c r="H53" s="205">
        <v>34874</v>
      </c>
      <c r="I53" s="206">
        <v>0.875</v>
      </c>
      <c r="J53" s="209">
        <v>11</v>
      </c>
      <c r="K53" s="210">
        <v>1</v>
      </c>
      <c r="L53" s="209">
        <v>16</v>
      </c>
      <c r="M53" s="210">
        <v>36</v>
      </c>
      <c r="N53" s="209">
        <v>20</v>
      </c>
      <c r="O53" s="210">
        <v>1</v>
      </c>
      <c r="P53" s="209">
        <v>200</v>
      </c>
      <c r="Q53" s="210">
        <v>36</v>
      </c>
      <c r="R53" s="209"/>
      <c r="S53" s="211"/>
      <c r="T53" s="239">
        <f>(J53/$C53)*K53*100</f>
        <v>220.00000000000003</v>
      </c>
      <c r="U53" s="177">
        <f>((L53/$C53)*M53*100)+T53</f>
        <v>11740</v>
      </c>
      <c r="V53" s="212">
        <f>((((N53)*O53)+((P53)*Q53)+(R53))/$C53)*100</f>
        <v>144400</v>
      </c>
      <c r="W53" s="316"/>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row>
    <row r="54" spans="1:23" s="2" customFormat="1" ht="12.75">
      <c r="A54" s="120"/>
      <c r="B54" s="2" t="s">
        <v>299</v>
      </c>
      <c r="C54" s="199"/>
      <c r="F54" s="162"/>
      <c r="J54" s="162" t="s">
        <v>250</v>
      </c>
      <c r="K54" s="61"/>
      <c r="L54" s="162" t="s">
        <v>250</v>
      </c>
      <c r="M54" s="61"/>
      <c r="N54" s="162" t="s">
        <v>250</v>
      </c>
      <c r="O54" s="61"/>
      <c r="P54" s="162" t="s">
        <v>250</v>
      </c>
      <c r="Q54" s="61"/>
      <c r="R54" s="162" t="s">
        <v>250</v>
      </c>
      <c r="S54" s="162"/>
      <c r="T54" s="225"/>
      <c r="U54" s="175"/>
      <c r="V54" s="202"/>
      <c r="W54" s="315"/>
    </row>
    <row r="55" spans="1:23" s="2" customFormat="1" ht="12.75">
      <c r="A55" s="120"/>
      <c r="B55" s="2" t="s">
        <v>300</v>
      </c>
      <c r="C55" s="199"/>
      <c r="F55" s="162"/>
      <c r="G55" s="213"/>
      <c r="H55" s="205"/>
      <c r="I55" s="206"/>
      <c r="J55" s="209"/>
      <c r="K55" s="210">
        <v>1</v>
      </c>
      <c r="L55" s="209"/>
      <c r="M55" s="210">
        <v>1</v>
      </c>
      <c r="N55" s="209"/>
      <c r="O55" s="210">
        <v>1</v>
      </c>
      <c r="P55" s="209"/>
      <c r="Q55" s="210">
        <v>1</v>
      </c>
      <c r="R55" s="209"/>
      <c r="S55" s="211"/>
      <c r="T55" s="239">
        <f>(J55/$C53)*K55*100</f>
        <v>0</v>
      </c>
      <c r="U55" s="177">
        <f>((L55/$C53)*M55*100)+T55</f>
        <v>0</v>
      </c>
      <c r="V55" s="212">
        <f>((((N55)*O55)+((P55)*Q55)+(R55))/$C53)*100</f>
        <v>0</v>
      </c>
      <c r="W55" s="315"/>
    </row>
    <row r="56" spans="1:23" s="2" customFormat="1" ht="13.5" thickBot="1">
      <c r="A56" s="304"/>
      <c r="B56" s="305" t="s">
        <v>301</v>
      </c>
      <c r="C56" s="306"/>
      <c r="D56" s="305"/>
      <c r="E56" s="305"/>
      <c r="F56" s="307"/>
      <c r="G56" s="337"/>
      <c r="H56" s="338"/>
      <c r="I56" s="339"/>
      <c r="J56" s="307" t="s">
        <v>250</v>
      </c>
      <c r="K56" s="308"/>
      <c r="L56" s="307" t="s">
        <v>250</v>
      </c>
      <c r="M56" s="308"/>
      <c r="N56" s="307" t="s">
        <v>250</v>
      </c>
      <c r="O56" s="308"/>
      <c r="P56" s="307" t="s">
        <v>250</v>
      </c>
      <c r="Q56" s="308"/>
      <c r="R56" s="307" t="s">
        <v>250</v>
      </c>
      <c r="S56" s="307"/>
      <c r="T56" s="309"/>
      <c r="U56" s="310"/>
      <c r="V56" s="310"/>
      <c r="W56" s="322"/>
    </row>
    <row r="57" spans="1:101" s="293" customFormat="1" ht="13.5" thickBot="1">
      <c r="A57" s="341" t="s">
        <v>302</v>
      </c>
      <c r="B57" s="342"/>
      <c r="C57" s="343"/>
      <c r="D57" s="342"/>
      <c r="E57" s="342"/>
      <c r="F57" s="344"/>
      <c r="G57" s="345"/>
      <c r="H57" s="346"/>
      <c r="I57" s="347"/>
      <c r="J57" s="344"/>
      <c r="K57" s="348"/>
      <c r="L57" s="344"/>
      <c r="M57" s="348"/>
      <c r="N57" s="344"/>
      <c r="O57" s="348"/>
      <c r="P57" s="344"/>
      <c r="Q57" s="348"/>
      <c r="R57" s="344"/>
      <c r="S57" s="344"/>
      <c r="T57" s="349"/>
      <c r="U57" s="350"/>
      <c r="V57" s="350"/>
      <c r="W57" s="351"/>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row>
    <row r="58" spans="1:101" s="131" customFormat="1" ht="13.5" thickTop="1">
      <c r="A58" s="129" t="s">
        <v>303</v>
      </c>
      <c r="B58" s="203" t="s">
        <v>304</v>
      </c>
      <c r="C58" s="204">
        <v>5</v>
      </c>
      <c r="D58" s="205">
        <v>34872</v>
      </c>
      <c r="E58" s="206">
        <v>0.6944444444444445</v>
      </c>
      <c r="F58" s="207" t="s">
        <v>305</v>
      </c>
      <c r="G58" s="208">
        <v>84</v>
      </c>
      <c r="H58" s="205">
        <v>34873</v>
      </c>
      <c r="I58" s="206">
        <v>0.375</v>
      </c>
      <c r="J58" s="209">
        <v>2</v>
      </c>
      <c r="K58" s="210">
        <v>1</v>
      </c>
      <c r="L58" s="209">
        <v>6</v>
      </c>
      <c r="M58" s="210">
        <v>4</v>
      </c>
      <c r="N58" s="209">
        <v>0</v>
      </c>
      <c r="O58" s="210">
        <v>1</v>
      </c>
      <c r="P58" s="209">
        <v>56</v>
      </c>
      <c r="Q58" s="210">
        <v>36</v>
      </c>
      <c r="R58" s="209"/>
      <c r="S58" s="211"/>
      <c r="T58" s="239">
        <f>(J58/$C58)*K58*100</f>
        <v>40</v>
      </c>
      <c r="U58" s="177">
        <f>((L58/$C58)*M58*100)+T58</f>
        <v>520</v>
      </c>
      <c r="V58" s="212">
        <f>((((N58)*O58)+((P58)*Q58)+(R58))/$C58)*100</f>
        <v>40320</v>
      </c>
      <c r="W58" s="316"/>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row>
    <row r="59" spans="1:23" s="2" customFormat="1" ht="12.75">
      <c r="A59" s="120"/>
      <c r="B59" s="2" t="s">
        <v>380</v>
      </c>
      <c r="C59" s="199"/>
      <c r="F59" s="162"/>
      <c r="J59" s="162" t="s">
        <v>250</v>
      </c>
      <c r="K59" s="61" t="s">
        <v>577</v>
      </c>
      <c r="L59" s="162" t="s">
        <v>250</v>
      </c>
      <c r="M59" s="61"/>
      <c r="N59" s="162" t="s">
        <v>250</v>
      </c>
      <c r="O59" s="61"/>
      <c r="P59" s="162" t="s">
        <v>250</v>
      </c>
      <c r="Q59" s="61"/>
      <c r="R59" s="162" t="s">
        <v>250</v>
      </c>
      <c r="S59" s="162"/>
      <c r="T59" s="225"/>
      <c r="U59" s="175"/>
      <c r="V59" s="202"/>
      <c r="W59" s="315"/>
    </row>
    <row r="60" spans="1:23" s="2" customFormat="1" ht="12.75">
      <c r="A60" s="120"/>
      <c r="B60" s="2" t="s">
        <v>306</v>
      </c>
      <c r="C60" s="199"/>
      <c r="F60" s="162"/>
      <c r="G60" s="213"/>
      <c r="H60" s="205"/>
      <c r="I60" s="206"/>
      <c r="J60" s="209"/>
      <c r="K60" s="210">
        <v>1</v>
      </c>
      <c r="L60" s="209"/>
      <c r="M60" s="210">
        <v>1</v>
      </c>
      <c r="N60" s="209"/>
      <c r="O60" s="210">
        <v>1</v>
      </c>
      <c r="P60" s="209"/>
      <c r="Q60" s="210">
        <v>1</v>
      </c>
      <c r="R60" s="209"/>
      <c r="S60" s="211"/>
      <c r="T60" s="239"/>
      <c r="U60" s="177"/>
      <c r="V60" s="212"/>
      <c r="W60" s="315"/>
    </row>
    <row r="61" spans="1:23" s="2" customFormat="1" ht="12.75">
      <c r="A61" s="120"/>
      <c r="B61" s="2" t="s">
        <v>307</v>
      </c>
      <c r="C61" s="199"/>
      <c r="F61" s="162"/>
      <c r="G61" s="214"/>
      <c r="H61" s="215"/>
      <c r="I61" s="216"/>
      <c r="J61" s="162" t="s">
        <v>250</v>
      </c>
      <c r="K61" s="61"/>
      <c r="L61" s="162" t="s">
        <v>250</v>
      </c>
      <c r="M61" s="61"/>
      <c r="N61" s="162" t="s">
        <v>250</v>
      </c>
      <c r="O61" s="61"/>
      <c r="P61" s="162" t="s">
        <v>250</v>
      </c>
      <c r="Q61" s="61"/>
      <c r="R61" s="162" t="s">
        <v>250</v>
      </c>
      <c r="S61" s="162"/>
      <c r="T61" s="225"/>
      <c r="U61" s="175"/>
      <c r="V61" s="175"/>
      <c r="W61" s="315"/>
    </row>
    <row r="62" spans="1:23" s="2" customFormat="1" ht="12.75">
      <c r="A62" s="120"/>
      <c r="B62" s="2" t="s">
        <v>50</v>
      </c>
      <c r="C62" s="199"/>
      <c r="F62" s="162"/>
      <c r="G62" s="214"/>
      <c r="H62" s="215"/>
      <c r="I62" s="216"/>
      <c r="J62" s="162"/>
      <c r="K62" s="61"/>
      <c r="L62" s="162"/>
      <c r="M62" s="61"/>
      <c r="N62" s="162"/>
      <c r="O62" s="61"/>
      <c r="P62" s="162"/>
      <c r="Q62" s="61"/>
      <c r="R62" s="162"/>
      <c r="S62" s="162"/>
      <c r="T62" s="225"/>
      <c r="U62" s="175"/>
      <c r="V62" s="175"/>
      <c r="W62" s="315"/>
    </row>
    <row r="63" spans="1:101" s="131" customFormat="1" ht="12.75">
      <c r="A63" s="129" t="s">
        <v>308</v>
      </c>
      <c r="B63" s="203" t="s">
        <v>407</v>
      </c>
      <c r="C63" s="204">
        <v>100</v>
      </c>
      <c r="D63" s="205">
        <v>34872</v>
      </c>
      <c r="E63" s="206">
        <v>0.7083333333333334</v>
      </c>
      <c r="F63" s="207" t="s">
        <v>305</v>
      </c>
      <c r="G63" s="208">
        <v>84</v>
      </c>
      <c r="H63" s="205" t="s">
        <v>408</v>
      </c>
      <c r="I63" s="206"/>
      <c r="J63" s="209">
        <v>3</v>
      </c>
      <c r="K63" s="210">
        <v>1</v>
      </c>
      <c r="L63" s="209">
        <v>22</v>
      </c>
      <c r="M63" s="210">
        <v>18</v>
      </c>
      <c r="N63" s="209">
        <v>5</v>
      </c>
      <c r="O63" s="210">
        <v>1</v>
      </c>
      <c r="P63" s="209">
        <v>62</v>
      </c>
      <c r="Q63" s="210">
        <v>18</v>
      </c>
      <c r="R63" s="209">
        <v>0</v>
      </c>
      <c r="S63" s="211">
        <v>0</v>
      </c>
      <c r="T63" s="239">
        <f>(J63/$C63)*K63*100</f>
        <v>3</v>
      </c>
      <c r="U63" s="177">
        <f>((L63/$C63)*M63*100)+T63</f>
        <v>399</v>
      </c>
      <c r="V63" s="212">
        <f>((((N63)*O63)+((P63)*Q63)+(R63))/$C63)*100</f>
        <v>1121</v>
      </c>
      <c r="W63" s="316"/>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row>
    <row r="64" spans="1:23" s="2" customFormat="1" ht="12.75">
      <c r="A64" s="120"/>
      <c r="B64" s="2" t="s">
        <v>409</v>
      </c>
      <c r="C64" s="199"/>
      <c r="F64" s="162"/>
      <c r="J64" s="162" t="s">
        <v>250</v>
      </c>
      <c r="K64" s="61"/>
      <c r="L64" s="162" t="s">
        <v>250</v>
      </c>
      <c r="M64" s="61"/>
      <c r="N64" s="162" t="s">
        <v>250</v>
      </c>
      <c r="O64" s="61"/>
      <c r="P64" s="162" t="s">
        <v>250</v>
      </c>
      <c r="Q64" s="61"/>
      <c r="R64" s="162" t="s">
        <v>250</v>
      </c>
      <c r="S64" s="162"/>
      <c r="T64" s="225"/>
      <c r="U64" s="175"/>
      <c r="V64" s="202"/>
      <c r="W64" s="315"/>
    </row>
    <row r="65" spans="1:23" s="2" customFormat="1" ht="12.75">
      <c r="A65" s="120"/>
      <c r="B65" s="2" t="s">
        <v>410</v>
      </c>
      <c r="C65" s="199"/>
      <c r="F65" s="162"/>
      <c r="G65" s="213"/>
      <c r="H65" s="205"/>
      <c r="I65" s="206"/>
      <c r="J65" s="209"/>
      <c r="K65" s="210">
        <v>1</v>
      </c>
      <c r="L65" s="209"/>
      <c r="M65" s="210">
        <v>1</v>
      </c>
      <c r="N65" s="209"/>
      <c r="O65" s="210">
        <v>1</v>
      </c>
      <c r="P65" s="209"/>
      <c r="Q65" s="210">
        <v>1</v>
      </c>
      <c r="R65" s="209"/>
      <c r="S65" s="211"/>
      <c r="T65" s="239"/>
      <c r="U65" s="177"/>
      <c r="V65" s="212"/>
      <c r="W65" s="315"/>
    </row>
    <row r="66" spans="1:23" s="2" customFormat="1" ht="12.75">
      <c r="A66" s="120"/>
      <c r="B66" s="2" t="s">
        <v>411</v>
      </c>
      <c r="C66" s="199"/>
      <c r="F66" s="162"/>
      <c r="G66" s="214"/>
      <c r="H66" s="215"/>
      <c r="I66" s="216"/>
      <c r="J66" s="162" t="s">
        <v>250</v>
      </c>
      <c r="K66" s="61"/>
      <c r="L66" s="162" t="s">
        <v>250</v>
      </c>
      <c r="M66" s="61"/>
      <c r="N66" s="162" t="s">
        <v>250</v>
      </c>
      <c r="O66" s="61"/>
      <c r="P66" s="162" t="s">
        <v>250</v>
      </c>
      <c r="Q66" s="61"/>
      <c r="R66" s="162" t="s">
        <v>250</v>
      </c>
      <c r="S66" s="162"/>
      <c r="T66" s="225"/>
      <c r="U66" s="175"/>
      <c r="V66" s="175"/>
      <c r="W66" s="315"/>
    </row>
    <row r="67" spans="1:101" s="131" customFormat="1" ht="12.75">
      <c r="A67" s="129" t="s">
        <v>412</v>
      </c>
      <c r="B67" s="203" t="s">
        <v>413</v>
      </c>
      <c r="C67" s="204">
        <v>100</v>
      </c>
      <c r="D67" s="205">
        <v>34872</v>
      </c>
      <c r="E67" s="206">
        <v>0.7083333333333334</v>
      </c>
      <c r="F67" s="207" t="s">
        <v>305</v>
      </c>
      <c r="G67" s="208">
        <v>84</v>
      </c>
      <c r="H67" s="205" t="s">
        <v>408</v>
      </c>
      <c r="I67" s="206"/>
      <c r="J67" s="209">
        <v>3</v>
      </c>
      <c r="K67" s="210">
        <v>1</v>
      </c>
      <c r="L67" s="209">
        <v>22</v>
      </c>
      <c r="M67" s="210">
        <v>18</v>
      </c>
      <c r="N67" s="209">
        <v>5</v>
      </c>
      <c r="O67" s="210">
        <v>1</v>
      </c>
      <c r="P67" s="209">
        <v>62</v>
      </c>
      <c r="Q67" s="210">
        <v>18</v>
      </c>
      <c r="R67" s="209">
        <v>0</v>
      </c>
      <c r="S67" s="211">
        <v>0</v>
      </c>
      <c r="T67" s="239">
        <f>(J67/$C67)*K67*100</f>
        <v>3</v>
      </c>
      <c r="U67" s="177">
        <f>((L67/$C67)*M67*100)+T67</f>
        <v>399</v>
      </c>
      <c r="V67" s="212">
        <f>((((N67)*O67)+((P67)*Q67)+(R67))/$C67)*100</f>
        <v>1121</v>
      </c>
      <c r="W67" s="316" t="s">
        <v>575</v>
      </c>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row>
    <row r="68" spans="1:23" s="2" customFormat="1" ht="12.75">
      <c r="A68" s="120"/>
      <c r="B68" s="2" t="s">
        <v>414</v>
      </c>
      <c r="C68" s="199"/>
      <c r="F68" s="162"/>
      <c r="J68" s="162" t="s">
        <v>250</v>
      </c>
      <c r="K68" s="61"/>
      <c r="L68" s="162" t="s">
        <v>250</v>
      </c>
      <c r="M68" s="61"/>
      <c r="N68" s="162" t="s">
        <v>250</v>
      </c>
      <c r="O68" s="61"/>
      <c r="P68" s="162" t="s">
        <v>250</v>
      </c>
      <c r="Q68" s="61"/>
      <c r="R68" s="162" t="s">
        <v>250</v>
      </c>
      <c r="S68" s="162"/>
      <c r="T68" s="225"/>
      <c r="U68" s="175"/>
      <c r="V68" s="202"/>
      <c r="W68" s="315"/>
    </row>
    <row r="69" spans="1:23" s="2" customFormat="1" ht="12.75">
      <c r="A69" s="120"/>
      <c r="B69" s="2" t="s">
        <v>227</v>
      </c>
      <c r="C69" s="199"/>
      <c r="F69" s="162"/>
      <c r="G69" s="213"/>
      <c r="H69" s="205"/>
      <c r="I69" s="206"/>
      <c r="J69" s="209"/>
      <c r="K69" s="210">
        <v>1</v>
      </c>
      <c r="L69" s="209"/>
      <c r="M69" s="210">
        <v>1</v>
      </c>
      <c r="N69" s="209"/>
      <c r="O69" s="210">
        <v>1</v>
      </c>
      <c r="P69" s="209"/>
      <c r="Q69" s="210">
        <v>1</v>
      </c>
      <c r="R69" s="209"/>
      <c r="S69" s="211"/>
      <c r="T69" s="239"/>
      <c r="U69" s="177"/>
      <c r="V69" s="212"/>
      <c r="W69" s="315"/>
    </row>
    <row r="70" spans="1:23" s="2" customFormat="1" ht="12.75">
      <c r="A70" s="120"/>
      <c r="B70" s="2" t="s">
        <v>228</v>
      </c>
      <c r="C70" s="199"/>
      <c r="F70" s="162"/>
      <c r="G70" s="214"/>
      <c r="H70" s="215"/>
      <c r="I70" s="216"/>
      <c r="J70" s="162" t="s">
        <v>250</v>
      </c>
      <c r="K70" s="61"/>
      <c r="L70" s="162" t="s">
        <v>250</v>
      </c>
      <c r="M70" s="61"/>
      <c r="N70" s="162" t="s">
        <v>250</v>
      </c>
      <c r="O70" s="61"/>
      <c r="P70" s="162" t="s">
        <v>250</v>
      </c>
      <c r="Q70" s="61"/>
      <c r="R70" s="162" t="s">
        <v>250</v>
      </c>
      <c r="S70" s="162"/>
      <c r="T70" s="225"/>
      <c r="U70" s="175"/>
      <c r="V70" s="175"/>
      <c r="W70" s="315"/>
    </row>
    <row r="71" spans="1:101" s="131" customFormat="1" ht="12.75">
      <c r="A71" s="129" t="s">
        <v>229</v>
      </c>
      <c r="B71" s="203" t="s">
        <v>230</v>
      </c>
      <c r="C71" s="204">
        <v>150</v>
      </c>
      <c r="D71" s="205">
        <v>34873</v>
      </c>
      <c r="E71" s="206">
        <v>0.90625</v>
      </c>
      <c r="F71" s="207" t="s">
        <v>231</v>
      </c>
      <c r="G71" s="208">
        <v>82</v>
      </c>
      <c r="H71" s="205">
        <v>34874</v>
      </c>
      <c r="I71" s="206">
        <v>0.875</v>
      </c>
      <c r="J71" s="209">
        <v>17</v>
      </c>
      <c r="K71" s="210">
        <v>1</v>
      </c>
      <c r="L71" s="209">
        <v>18</v>
      </c>
      <c r="M71" s="210">
        <v>1</v>
      </c>
      <c r="N71" s="209">
        <v>12</v>
      </c>
      <c r="O71" s="210">
        <v>1</v>
      </c>
      <c r="P71" s="209"/>
      <c r="Q71" s="210">
        <v>1</v>
      </c>
      <c r="R71" s="209"/>
      <c r="S71" s="211"/>
      <c r="T71" s="239">
        <f>(J71/$C71)*K71*100</f>
        <v>11.333333333333332</v>
      </c>
      <c r="U71" s="177">
        <f>((L71/$C71)*M71*100)+T71</f>
        <v>23.333333333333332</v>
      </c>
      <c r="V71" s="212">
        <f>((((N71)*O71)+((P71)*Q71)+(R71))/$C71)*100</f>
        <v>8</v>
      </c>
      <c r="W71" s="316"/>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row>
    <row r="72" spans="1:23" s="2" customFormat="1" ht="12.75">
      <c r="A72" s="120"/>
      <c r="B72" s="2" t="s">
        <v>232</v>
      </c>
      <c r="C72" s="199"/>
      <c r="F72" s="162"/>
      <c r="J72" s="162" t="s">
        <v>250</v>
      </c>
      <c r="K72" s="61" t="s">
        <v>476</v>
      </c>
      <c r="L72" s="162" t="s">
        <v>250</v>
      </c>
      <c r="M72" s="61"/>
      <c r="N72" s="162" t="s">
        <v>250</v>
      </c>
      <c r="O72" s="61"/>
      <c r="P72" s="162" t="s">
        <v>250</v>
      </c>
      <c r="Q72" s="61"/>
      <c r="R72" s="162" t="s">
        <v>250</v>
      </c>
      <c r="S72" s="162"/>
      <c r="T72" s="225" t="s">
        <v>233</v>
      </c>
      <c r="U72" s="175"/>
      <c r="V72" s="202"/>
      <c r="W72" s="315"/>
    </row>
    <row r="73" spans="1:23" s="2" customFormat="1" ht="12.75">
      <c r="A73" s="120"/>
      <c r="B73" s="2" t="s">
        <v>20</v>
      </c>
      <c r="C73" s="199"/>
      <c r="F73" s="162"/>
      <c r="G73" s="213"/>
      <c r="H73" s="205">
        <v>34876</v>
      </c>
      <c r="I73" s="206">
        <v>0.44027777777777777</v>
      </c>
      <c r="J73" s="209">
        <v>0</v>
      </c>
      <c r="K73" s="210">
        <v>1</v>
      </c>
      <c r="L73" s="209">
        <v>18</v>
      </c>
      <c r="M73" s="210">
        <v>41</v>
      </c>
      <c r="N73" s="209">
        <v>12</v>
      </c>
      <c r="O73" s="210">
        <v>1</v>
      </c>
      <c r="P73" s="209"/>
      <c r="Q73" s="210">
        <v>1</v>
      </c>
      <c r="R73" s="209"/>
      <c r="S73" s="211"/>
      <c r="T73" s="239">
        <f>(J73/$C71)*K73*100</f>
        <v>0</v>
      </c>
      <c r="U73" s="177">
        <f>((L73/$C71)*M73*100)+T73</f>
        <v>492</v>
      </c>
      <c r="V73" s="212">
        <f>((((N73)*O73)+((P73)*Q73)+(R73))/$C71)*100</f>
        <v>8</v>
      </c>
      <c r="W73" s="315"/>
    </row>
    <row r="74" spans="1:23" s="2" customFormat="1" ht="12.75">
      <c r="A74" s="120"/>
      <c r="B74" s="2" t="s">
        <v>21</v>
      </c>
      <c r="C74" s="199"/>
      <c r="F74" s="162"/>
      <c r="G74" s="214" t="s">
        <v>83</v>
      </c>
      <c r="H74" s="215"/>
      <c r="I74" s="216"/>
      <c r="J74" s="162" t="s">
        <v>250</v>
      </c>
      <c r="K74" s="61"/>
      <c r="L74" s="162" t="s">
        <v>250</v>
      </c>
      <c r="M74" s="61" t="s">
        <v>84</v>
      </c>
      <c r="N74" s="162" t="s">
        <v>250</v>
      </c>
      <c r="O74" s="61"/>
      <c r="P74" s="162" t="s">
        <v>250</v>
      </c>
      <c r="Q74" s="61"/>
      <c r="R74" s="162" t="s">
        <v>250</v>
      </c>
      <c r="S74" s="162"/>
      <c r="T74" s="225"/>
      <c r="U74" s="175"/>
      <c r="V74" s="175"/>
      <c r="W74" s="315"/>
    </row>
    <row r="75" spans="1:101" s="131" customFormat="1" ht="12.75">
      <c r="A75" s="129" t="s">
        <v>85</v>
      </c>
      <c r="B75" s="203" t="s">
        <v>86</v>
      </c>
      <c r="C75" s="204">
        <v>5</v>
      </c>
      <c r="D75" s="205">
        <v>34873</v>
      </c>
      <c r="E75" s="206">
        <v>0.875</v>
      </c>
      <c r="F75" s="207" t="s">
        <v>87</v>
      </c>
      <c r="G75" s="208">
        <v>82</v>
      </c>
      <c r="H75" s="205">
        <v>34874</v>
      </c>
      <c r="I75" s="206">
        <v>0.875</v>
      </c>
      <c r="J75" s="209">
        <v>1</v>
      </c>
      <c r="K75" s="210">
        <v>1</v>
      </c>
      <c r="L75" s="209">
        <v>8</v>
      </c>
      <c r="M75" s="210">
        <v>1</v>
      </c>
      <c r="N75" s="209">
        <v>0</v>
      </c>
      <c r="O75" s="210">
        <v>1</v>
      </c>
      <c r="P75" s="209"/>
      <c r="Q75" s="210">
        <v>1</v>
      </c>
      <c r="R75" s="209"/>
      <c r="S75" s="211"/>
      <c r="T75" s="239">
        <f>(J75/$C75)*K75*100</f>
        <v>20</v>
      </c>
      <c r="U75" s="177">
        <f>((L75/$C75)*M75*100)+T75</f>
        <v>180</v>
      </c>
      <c r="V75" s="212">
        <f>((((N75)*O75)+((P75)*Q75)+(R75))/$C75)*100</f>
        <v>0</v>
      </c>
      <c r="W75" s="316" t="s">
        <v>244</v>
      </c>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row>
    <row r="76" spans="1:23" s="2" customFormat="1" ht="12.75">
      <c r="A76" s="120"/>
      <c r="B76" s="2" t="s">
        <v>245</v>
      </c>
      <c r="C76" s="199"/>
      <c r="F76" s="162"/>
      <c r="J76" s="162" t="s">
        <v>250</v>
      </c>
      <c r="K76" s="61"/>
      <c r="L76" s="162" t="s">
        <v>250</v>
      </c>
      <c r="M76" s="61"/>
      <c r="N76" s="162" t="s">
        <v>250</v>
      </c>
      <c r="O76" s="61"/>
      <c r="P76" s="162" t="s">
        <v>250</v>
      </c>
      <c r="Q76" s="61"/>
      <c r="R76" s="162" t="s">
        <v>250</v>
      </c>
      <c r="S76" s="162"/>
      <c r="T76" s="225"/>
      <c r="U76" s="175"/>
      <c r="V76" s="202"/>
      <c r="W76" s="315"/>
    </row>
    <row r="77" spans="1:23" s="2" customFormat="1" ht="12.75">
      <c r="A77" s="120"/>
      <c r="B77" s="2" t="s">
        <v>246</v>
      </c>
      <c r="C77" s="199"/>
      <c r="F77" s="162"/>
      <c r="G77" s="213"/>
      <c r="H77" s="205">
        <v>34875</v>
      </c>
      <c r="I77" s="206">
        <v>0.5</v>
      </c>
      <c r="J77" s="209">
        <v>3</v>
      </c>
      <c r="K77" s="210">
        <v>1</v>
      </c>
      <c r="L77" s="209">
        <v>9</v>
      </c>
      <c r="M77" s="210">
        <v>36</v>
      </c>
      <c r="N77" s="209" t="s">
        <v>476</v>
      </c>
      <c r="O77" s="210">
        <v>1</v>
      </c>
      <c r="P77" s="209">
        <v>6</v>
      </c>
      <c r="Q77" s="210">
        <v>36</v>
      </c>
      <c r="R77" s="209"/>
      <c r="S77" s="211" t="s">
        <v>370</v>
      </c>
      <c r="T77" s="239">
        <f>(J77/$C75)*K77*100</f>
        <v>60</v>
      </c>
      <c r="U77" s="177">
        <f>((L77/$C75)*M77*100)+T77</f>
        <v>6540</v>
      </c>
      <c r="V77" s="212" t="e">
        <f>((((N77)*O77)+((P77)*Q77)+(R77))/$C75)*100</f>
        <v>#VALUE!</v>
      </c>
      <c r="W77" s="315"/>
    </row>
    <row r="78" spans="1:23" s="2" customFormat="1" ht="12.75">
      <c r="A78" s="120"/>
      <c r="B78" s="2" t="s">
        <v>247</v>
      </c>
      <c r="C78" s="199"/>
      <c r="F78" s="162"/>
      <c r="G78" s="214"/>
      <c r="H78" s="215"/>
      <c r="I78" s="216" t="s">
        <v>370</v>
      </c>
      <c r="J78" s="162" t="s">
        <v>248</v>
      </c>
      <c r="K78" s="61"/>
      <c r="L78" s="162" t="s">
        <v>250</v>
      </c>
      <c r="M78" s="61"/>
      <c r="N78" s="162" t="s">
        <v>250</v>
      </c>
      <c r="O78" s="61"/>
      <c r="P78" s="162" t="s">
        <v>250</v>
      </c>
      <c r="Q78" s="61"/>
      <c r="R78" s="162" t="s">
        <v>250</v>
      </c>
      <c r="S78" s="162"/>
      <c r="T78" s="225"/>
      <c r="U78" s="175"/>
      <c r="V78" s="175"/>
      <c r="W78" s="315"/>
    </row>
    <row r="79" spans="1:101" s="131" customFormat="1" ht="12.75">
      <c r="A79" s="129" t="s">
        <v>178</v>
      </c>
      <c r="B79" s="203" t="s">
        <v>179</v>
      </c>
      <c r="C79" s="204">
        <v>5</v>
      </c>
      <c r="D79" s="205">
        <v>34872</v>
      </c>
      <c r="E79" s="206">
        <v>0.6979166666666666</v>
      </c>
      <c r="F79" s="207" t="s">
        <v>180</v>
      </c>
      <c r="G79" s="208">
        <v>82</v>
      </c>
      <c r="H79" s="205">
        <v>34873</v>
      </c>
      <c r="I79" s="206" t="s">
        <v>181</v>
      </c>
      <c r="J79" s="209">
        <v>7</v>
      </c>
      <c r="K79" s="210">
        <v>4</v>
      </c>
      <c r="L79" s="209">
        <v>30</v>
      </c>
      <c r="M79" s="210">
        <v>36</v>
      </c>
      <c r="N79" s="209">
        <v>60</v>
      </c>
      <c r="O79" s="210">
        <v>36</v>
      </c>
      <c r="P79" s="209"/>
      <c r="Q79" s="210">
        <v>1</v>
      </c>
      <c r="R79" s="209"/>
      <c r="S79" s="211"/>
      <c r="T79" s="239">
        <f>(J79/$C79)*K79*100</f>
        <v>560</v>
      </c>
      <c r="U79" s="177">
        <f>((L79/$C79)*M79*100)+T79</f>
        <v>22160</v>
      </c>
      <c r="V79" s="212">
        <f>((((N79)*O79)+((P79)*Q79)+(R79))/$C79)*100</f>
        <v>43200</v>
      </c>
      <c r="W79" s="316" t="s">
        <v>575</v>
      </c>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row>
    <row r="80" spans="1:23" s="2" customFormat="1" ht="12.75">
      <c r="A80" s="120"/>
      <c r="B80" s="2" t="s">
        <v>182</v>
      </c>
      <c r="C80" s="199"/>
      <c r="F80" s="162"/>
      <c r="J80" s="162" t="s">
        <v>250</v>
      </c>
      <c r="K80" s="61"/>
      <c r="L80" s="162" t="s">
        <v>250</v>
      </c>
      <c r="M80" s="61" t="s">
        <v>183</v>
      </c>
      <c r="N80" s="162" t="s">
        <v>250</v>
      </c>
      <c r="O80" s="61" t="s">
        <v>183</v>
      </c>
      <c r="P80" s="162" t="s">
        <v>250</v>
      </c>
      <c r="Q80" s="61"/>
      <c r="R80" s="162" t="s">
        <v>250</v>
      </c>
      <c r="S80" s="162"/>
      <c r="T80" s="225"/>
      <c r="U80" s="175"/>
      <c r="V80" s="202"/>
      <c r="W80" s="315"/>
    </row>
    <row r="81" spans="1:23" s="2" customFormat="1" ht="12.75">
      <c r="A81" s="120"/>
      <c r="B81" s="2" t="s">
        <v>116</v>
      </c>
      <c r="C81" s="199"/>
      <c r="F81" s="162"/>
      <c r="G81" s="213"/>
      <c r="H81" s="205"/>
      <c r="I81" s="206"/>
      <c r="J81" s="209"/>
      <c r="K81" s="210">
        <v>1</v>
      </c>
      <c r="L81" s="209"/>
      <c r="M81" s="210">
        <v>1</v>
      </c>
      <c r="N81" s="209"/>
      <c r="O81" s="210">
        <v>1</v>
      </c>
      <c r="P81" s="209"/>
      <c r="Q81" s="210">
        <v>1</v>
      </c>
      <c r="R81" s="209"/>
      <c r="S81" s="211"/>
      <c r="T81" s="239"/>
      <c r="U81" s="177"/>
      <c r="V81" s="212"/>
      <c r="W81" s="315"/>
    </row>
    <row r="82" spans="1:23" s="2" customFormat="1" ht="12.75">
      <c r="A82" s="120"/>
      <c r="B82" s="2" t="s">
        <v>117</v>
      </c>
      <c r="C82" s="199"/>
      <c r="F82" s="162"/>
      <c r="G82" s="214"/>
      <c r="H82" s="215"/>
      <c r="I82" s="216"/>
      <c r="J82" s="162" t="s">
        <v>250</v>
      </c>
      <c r="K82" s="61"/>
      <c r="L82" s="162" t="s">
        <v>250</v>
      </c>
      <c r="M82" s="61"/>
      <c r="N82" s="162" t="s">
        <v>250</v>
      </c>
      <c r="O82" s="61"/>
      <c r="P82" s="162" t="s">
        <v>250</v>
      </c>
      <c r="Q82" s="61"/>
      <c r="R82" s="162" t="s">
        <v>250</v>
      </c>
      <c r="S82" s="162"/>
      <c r="T82" s="225"/>
      <c r="U82" s="175"/>
      <c r="V82" s="175"/>
      <c r="W82" s="315"/>
    </row>
    <row r="83" spans="1:101" s="293" customFormat="1" ht="13.5" thickBot="1">
      <c r="A83" s="292" t="s">
        <v>118</v>
      </c>
      <c r="C83" s="294"/>
      <c r="F83" s="295"/>
      <c r="G83" s="296"/>
      <c r="H83" s="297"/>
      <c r="I83" s="298"/>
      <c r="J83" s="295"/>
      <c r="K83" s="299"/>
      <c r="L83" s="295"/>
      <c r="M83" s="299"/>
      <c r="N83" s="295"/>
      <c r="O83" s="299"/>
      <c r="P83" s="295"/>
      <c r="Q83" s="299"/>
      <c r="R83" s="295"/>
      <c r="S83" s="295"/>
      <c r="T83" s="300"/>
      <c r="U83" s="301"/>
      <c r="V83" s="301"/>
      <c r="W83" s="321"/>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row>
    <row r="84" spans="1:101" s="131" customFormat="1" ht="13.5" thickTop="1">
      <c r="A84" s="129" t="s">
        <v>119</v>
      </c>
      <c r="B84" s="203" t="s">
        <v>120</v>
      </c>
      <c r="C84" s="204">
        <v>5</v>
      </c>
      <c r="D84" s="205">
        <v>34874</v>
      </c>
      <c r="E84" s="206">
        <v>0.4166666666666667</v>
      </c>
      <c r="F84" s="207" t="s">
        <v>121</v>
      </c>
      <c r="G84" s="208">
        <v>80</v>
      </c>
      <c r="H84" s="205">
        <v>34874</v>
      </c>
      <c r="I84" s="206">
        <v>0.5</v>
      </c>
      <c r="J84" s="209">
        <v>2</v>
      </c>
      <c r="K84" s="210">
        <v>1</v>
      </c>
      <c r="L84" s="209">
        <v>15</v>
      </c>
      <c r="M84" s="210">
        <v>36</v>
      </c>
      <c r="N84" s="209">
        <v>0</v>
      </c>
      <c r="O84" s="210">
        <v>1</v>
      </c>
      <c r="P84" s="209">
        <v>18</v>
      </c>
      <c r="Q84" s="210">
        <v>36</v>
      </c>
      <c r="R84" s="209"/>
      <c r="S84" s="211" t="s">
        <v>370</v>
      </c>
      <c r="T84" s="239">
        <f>(J84/$C84)*K84*100</f>
        <v>40</v>
      </c>
      <c r="U84" s="177">
        <f>((L84/$C84)*M84*100)+T84</f>
        <v>10840</v>
      </c>
      <c r="V84" s="212">
        <f>((((N84)*O84)+((P84)*Q84)+(R84))/$C84)*100</f>
        <v>12960</v>
      </c>
      <c r="W84" s="316"/>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row>
    <row r="85" spans="1:23" s="2" customFormat="1" ht="12.75">
      <c r="A85" s="120"/>
      <c r="B85" s="2" t="s">
        <v>122</v>
      </c>
      <c r="C85" s="199"/>
      <c r="F85" s="162"/>
      <c r="J85" s="162" t="s">
        <v>250</v>
      </c>
      <c r="K85" s="61"/>
      <c r="L85" s="162" t="s">
        <v>250</v>
      </c>
      <c r="M85" s="61"/>
      <c r="N85" s="162" t="s">
        <v>250</v>
      </c>
      <c r="O85" s="61"/>
      <c r="P85" s="162" t="s">
        <v>250</v>
      </c>
      <c r="Q85" s="61"/>
      <c r="R85" s="162" t="s">
        <v>250</v>
      </c>
      <c r="S85" s="162"/>
      <c r="T85" s="225"/>
      <c r="U85" s="175"/>
      <c r="V85" s="202"/>
      <c r="W85" s="315"/>
    </row>
    <row r="86" spans="1:23" s="2" customFormat="1" ht="12.75">
      <c r="A86" s="120"/>
      <c r="C86" s="199"/>
      <c r="F86" s="162"/>
      <c r="G86" s="213"/>
      <c r="H86" s="205"/>
      <c r="I86" s="206"/>
      <c r="J86" s="209"/>
      <c r="K86" s="210">
        <v>1</v>
      </c>
      <c r="L86" s="209"/>
      <c r="M86" s="210">
        <v>1</v>
      </c>
      <c r="N86" s="209"/>
      <c r="O86" s="210">
        <v>1</v>
      </c>
      <c r="P86" s="209"/>
      <c r="Q86" s="210">
        <v>1</v>
      </c>
      <c r="R86" s="209"/>
      <c r="S86" s="211"/>
      <c r="T86" s="239">
        <f>(J86/$C84)*K86*100</f>
        <v>0</v>
      </c>
      <c r="U86" s="177">
        <f>((L86/$C84)*M86*100)+T86</f>
        <v>0</v>
      </c>
      <c r="V86" s="212">
        <f>((((N86)*O86)+((P86)*Q86)+(R86))/$C84)*100</f>
        <v>0</v>
      </c>
      <c r="W86" s="315"/>
    </row>
    <row r="87" spans="1:23" s="2" customFormat="1" ht="12.75">
      <c r="A87" s="120"/>
      <c r="C87" s="199"/>
      <c r="F87" s="162"/>
      <c r="G87" s="214"/>
      <c r="H87" s="215"/>
      <c r="I87" s="216"/>
      <c r="J87" s="162" t="s">
        <v>250</v>
      </c>
      <c r="K87" s="61"/>
      <c r="L87" s="162" t="s">
        <v>250</v>
      </c>
      <c r="M87" s="61"/>
      <c r="N87" s="162" t="s">
        <v>250</v>
      </c>
      <c r="O87" s="61"/>
      <c r="P87" s="162" t="s">
        <v>250</v>
      </c>
      <c r="Q87" s="61"/>
      <c r="R87" s="162" t="s">
        <v>250</v>
      </c>
      <c r="S87" s="162"/>
      <c r="T87" s="225"/>
      <c r="U87" s="175"/>
      <c r="V87" s="175"/>
      <c r="W87" s="315"/>
    </row>
    <row r="88" spans="1:101" s="131" customFormat="1" ht="12.75">
      <c r="A88" s="129" t="s">
        <v>123</v>
      </c>
      <c r="B88" s="203" t="s">
        <v>124</v>
      </c>
      <c r="C88" s="204">
        <v>5</v>
      </c>
      <c r="D88" s="205">
        <v>34874</v>
      </c>
      <c r="E88" s="206">
        <v>0.4166666666666667</v>
      </c>
      <c r="F88" s="207" t="s">
        <v>121</v>
      </c>
      <c r="G88" s="208">
        <v>80</v>
      </c>
      <c r="H88" s="205">
        <v>34875</v>
      </c>
      <c r="I88" s="206">
        <v>0.5</v>
      </c>
      <c r="J88" s="209">
        <v>15</v>
      </c>
      <c r="K88" s="210">
        <v>1</v>
      </c>
      <c r="L88" s="209">
        <v>31</v>
      </c>
      <c r="M88" s="210">
        <v>4</v>
      </c>
      <c r="N88" s="209">
        <v>1</v>
      </c>
      <c r="O88" s="210">
        <v>1</v>
      </c>
      <c r="P88" s="209">
        <v>22</v>
      </c>
      <c r="Q88" s="210">
        <v>36</v>
      </c>
      <c r="R88" s="209"/>
      <c r="S88" s="211"/>
      <c r="T88" s="239">
        <f>(J88/$C88)*K88*100</f>
        <v>300</v>
      </c>
      <c r="U88" s="177">
        <f>((L88/$C88)*M88*100)+T88</f>
        <v>2780</v>
      </c>
      <c r="V88" s="212">
        <f>((((N88)*O88)+((P88)*Q88)+(R88))/$C88)*100</f>
        <v>15860</v>
      </c>
      <c r="W88" s="316"/>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row>
    <row r="89" spans="1:23" s="2" customFormat="1" ht="12.75">
      <c r="A89" s="120"/>
      <c r="B89" s="2" t="s">
        <v>122</v>
      </c>
      <c r="C89" s="199"/>
      <c r="F89" s="162"/>
      <c r="J89" s="162" t="s">
        <v>250</v>
      </c>
      <c r="K89" s="61"/>
      <c r="L89" s="162" t="s">
        <v>250</v>
      </c>
      <c r="M89" s="61"/>
      <c r="N89" s="162" t="s">
        <v>250</v>
      </c>
      <c r="O89" s="61"/>
      <c r="P89" s="162" t="s">
        <v>250</v>
      </c>
      <c r="Q89" s="61"/>
      <c r="R89" s="162" t="s">
        <v>250</v>
      </c>
      <c r="S89" s="162"/>
      <c r="T89" s="225"/>
      <c r="U89" s="175"/>
      <c r="V89" s="202"/>
      <c r="W89" s="315"/>
    </row>
    <row r="90" spans="1:23" s="2" customFormat="1" ht="12.75">
      <c r="A90" s="120"/>
      <c r="C90" s="199"/>
      <c r="F90" s="162"/>
      <c r="G90" s="213"/>
      <c r="H90" s="205"/>
      <c r="I90" s="206"/>
      <c r="J90" s="209"/>
      <c r="K90" s="210">
        <v>1</v>
      </c>
      <c r="L90" s="209"/>
      <c r="M90" s="210">
        <v>1</v>
      </c>
      <c r="N90" s="209"/>
      <c r="O90" s="210">
        <v>1</v>
      </c>
      <c r="P90" s="209"/>
      <c r="Q90" s="210">
        <v>1</v>
      </c>
      <c r="R90" s="209"/>
      <c r="S90" s="211"/>
      <c r="T90" s="239">
        <f>(J90/$C88)*K90*100</f>
        <v>0</v>
      </c>
      <c r="U90" s="177">
        <f>((L90/$C88)*M90*100)+T90</f>
        <v>0</v>
      </c>
      <c r="V90" s="212">
        <f>((((N90)*O90)+((P90)*Q90)+(R90))/$C88)*100</f>
        <v>0</v>
      </c>
      <c r="W90" s="315"/>
    </row>
    <row r="91" spans="1:23" s="2" customFormat="1" ht="12.75">
      <c r="A91" s="120"/>
      <c r="C91" s="199"/>
      <c r="F91" s="162"/>
      <c r="G91" s="214"/>
      <c r="H91" s="215"/>
      <c r="I91" s="216"/>
      <c r="J91" s="162" t="s">
        <v>250</v>
      </c>
      <c r="K91" s="61"/>
      <c r="L91" s="162" t="s">
        <v>250</v>
      </c>
      <c r="M91" s="61"/>
      <c r="N91" s="162" t="s">
        <v>250</v>
      </c>
      <c r="O91" s="61"/>
      <c r="P91" s="162" t="s">
        <v>250</v>
      </c>
      <c r="Q91" s="61"/>
      <c r="R91" s="162" t="s">
        <v>250</v>
      </c>
      <c r="S91" s="162"/>
      <c r="T91" s="225"/>
      <c r="U91" s="175"/>
      <c r="V91" s="175"/>
      <c r="W91" s="315"/>
    </row>
    <row r="92" spans="1:101" s="131" customFormat="1" ht="12.75">
      <c r="A92" s="129" t="s">
        <v>125</v>
      </c>
      <c r="B92" s="203" t="s">
        <v>126</v>
      </c>
      <c r="C92" s="204">
        <v>5</v>
      </c>
      <c r="D92" s="205">
        <v>34874</v>
      </c>
      <c r="E92" s="206">
        <v>0.4375</v>
      </c>
      <c r="F92" s="207" t="s">
        <v>377</v>
      </c>
      <c r="G92" s="208">
        <v>82</v>
      </c>
      <c r="H92" s="205">
        <v>34875</v>
      </c>
      <c r="I92" s="206">
        <v>0.5</v>
      </c>
      <c r="J92" s="209">
        <v>26</v>
      </c>
      <c r="K92" s="210">
        <v>4</v>
      </c>
      <c r="L92" s="209">
        <v>12</v>
      </c>
      <c r="M92" s="210">
        <v>36</v>
      </c>
      <c r="N92" s="209">
        <v>12</v>
      </c>
      <c r="O92" s="210">
        <v>4</v>
      </c>
      <c r="P92" s="209">
        <v>61</v>
      </c>
      <c r="Q92" s="210">
        <v>36</v>
      </c>
      <c r="R92" s="209"/>
      <c r="S92" s="211" t="s">
        <v>370</v>
      </c>
      <c r="T92" s="239">
        <f>(J92/$C92)*K92*100</f>
        <v>2080</v>
      </c>
      <c r="U92" s="177">
        <f>((L92/$C92)*M92*100)+T92</f>
        <v>10720</v>
      </c>
      <c r="V92" s="212">
        <f>((((N92)*O92)+((P92)*Q92)+(R92))/$C92)*100</f>
        <v>44880</v>
      </c>
      <c r="W92" s="316"/>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row>
    <row r="93" spans="1:23" s="2" customFormat="1" ht="12.75">
      <c r="A93" s="120"/>
      <c r="B93" s="2" t="s">
        <v>127</v>
      </c>
      <c r="C93" s="199"/>
      <c r="F93" s="162"/>
      <c r="J93" s="162" t="s">
        <v>500</v>
      </c>
      <c r="K93" s="302"/>
      <c r="L93" s="162" t="s">
        <v>235</v>
      </c>
      <c r="M93" s="61"/>
      <c r="N93" s="162" t="s">
        <v>250</v>
      </c>
      <c r="O93" s="61"/>
      <c r="P93" s="162" t="s">
        <v>235</v>
      </c>
      <c r="Q93" s="61"/>
      <c r="R93" s="162" t="s">
        <v>250</v>
      </c>
      <c r="S93" s="162"/>
      <c r="T93" s="225"/>
      <c r="U93" s="175"/>
      <c r="V93" s="202"/>
      <c r="W93" s="315"/>
    </row>
    <row r="94" spans="1:23" s="2" customFormat="1" ht="12.75">
      <c r="A94" s="120"/>
      <c r="C94" s="199"/>
      <c r="F94" s="162"/>
      <c r="G94" s="213"/>
      <c r="H94" s="205"/>
      <c r="I94" s="206"/>
      <c r="J94" s="209"/>
      <c r="K94" s="210">
        <v>1</v>
      </c>
      <c r="L94" s="209"/>
      <c r="M94" s="210">
        <v>1</v>
      </c>
      <c r="N94" s="209"/>
      <c r="O94" s="210">
        <v>1</v>
      </c>
      <c r="P94" s="209"/>
      <c r="Q94" s="210">
        <v>1</v>
      </c>
      <c r="R94" s="209"/>
      <c r="S94" s="211"/>
      <c r="T94" s="239">
        <f>(J94/$C92)*K94*100</f>
        <v>0</v>
      </c>
      <c r="U94" s="177">
        <f>((L94/$C92)*M94*100)+T94</f>
        <v>0</v>
      </c>
      <c r="V94" s="212">
        <f>((((N94)*O94)+((P94)*Q94)+(R94))/$C92)*100</f>
        <v>0</v>
      </c>
      <c r="W94" s="315"/>
    </row>
    <row r="95" spans="1:23" s="2" customFormat="1" ht="12.75">
      <c r="A95" s="120"/>
      <c r="C95" s="199"/>
      <c r="F95" s="162"/>
      <c r="G95" s="214"/>
      <c r="H95" s="215"/>
      <c r="I95" s="216"/>
      <c r="J95" s="162" t="s">
        <v>250</v>
      </c>
      <c r="K95" s="61"/>
      <c r="L95" s="162" t="s">
        <v>250</v>
      </c>
      <c r="M95" s="61"/>
      <c r="N95" s="162" t="s">
        <v>250</v>
      </c>
      <c r="O95" s="61"/>
      <c r="P95" s="162" t="s">
        <v>250</v>
      </c>
      <c r="Q95" s="61"/>
      <c r="R95" s="162" t="s">
        <v>250</v>
      </c>
      <c r="S95" s="162"/>
      <c r="T95" s="225"/>
      <c r="U95" s="175"/>
      <c r="V95" s="175"/>
      <c r="W95" s="315"/>
    </row>
    <row r="96" spans="1:101" s="293" customFormat="1" ht="13.5" thickBot="1">
      <c r="A96" s="292" t="s">
        <v>128</v>
      </c>
      <c r="C96" s="294"/>
      <c r="F96" s="295"/>
      <c r="G96" s="296"/>
      <c r="H96" s="297"/>
      <c r="I96" s="298"/>
      <c r="J96" s="295"/>
      <c r="K96" s="299"/>
      <c r="L96" s="295"/>
      <c r="M96" s="299"/>
      <c r="N96" s="295"/>
      <c r="O96" s="299"/>
      <c r="P96" s="295"/>
      <c r="Q96" s="299"/>
      <c r="R96" s="295"/>
      <c r="S96" s="295"/>
      <c r="T96" s="300"/>
      <c r="U96" s="301"/>
      <c r="V96" s="301"/>
      <c r="W96" s="321"/>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row>
    <row r="97" spans="1:101" s="131" customFormat="1" ht="13.5" thickTop="1">
      <c r="A97" s="129" t="s">
        <v>129</v>
      </c>
      <c r="B97" s="203" t="s">
        <v>130</v>
      </c>
      <c r="C97" s="204">
        <v>4</v>
      </c>
      <c r="D97" s="205">
        <v>34875</v>
      </c>
      <c r="E97" s="206">
        <v>0.4166666666666667</v>
      </c>
      <c r="F97" s="207" t="s">
        <v>539</v>
      </c>
      <c r="G97" s="208">
        <v>78</v>
      </c>
      <c r="H97" s="205">
        <v>34876</v>
      </c>
      <c r="I97" s="206">
        <v>0.4166666666666667</v>
      </c>
      <c r="J97" s="209">
        <v>16</v>
      </c>
      <c r="K97" s="210">
        <v>8</v>
      </c>
      <c r="L97" s="209">
        <v>15</v>
      </c>
      <c r="M97" s="210">
        <v>144</v>
      </c>
      <c r="N97" s="209">
        <v>3</v>
      </c>
      <c r="O97" s="210">
        <v>8</v>
      </c>
      <c r="P97" s="209">
        <v>25</v>
      </c>
      <c r="Q97" s="210">
        <v>144</v>
      </c>
      <c r="R97" s="209"/>
      <c r="S97" s="211"/>
      <c r="T97" s="239">
        <f>(J97/$C97)*K97*100</f>
        <v>3200</v>
      </c>
      <c r="U97" s="177">
        <f>((L97/$C97)*M97*100)+T97</f>
        <v>57200</v>
      </c>
      <c r="V97" s="212">
        <f>((((N97)*O97)+((P97)*Q97)+(R97))/$C97)*100</f>
        <v>90600</v>
      </c>
      <c r="W97" s="316"/>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row>
    <row r="98" spans="1:23" s="2" customFormat="1" ht="12.75">
      <c r="A98" s="120"/>
      <c r="B98" s="2" t="s">
        <v>131</v>
      </c>
      <c r="C98" s="199"/>
      <c r="F98" s="162"/>
      <c r="I98" s="2" t="s">
        <v>132</v>
      </c>
      <c r="J98" s="162" t="s">
        <v>500</v>
      </c>
      <c r="K98" s="61"/>
      <c r="L98" s="162" t="s">
        <v>546</v>
      </c>
      <c r="M98" s="61"/>
      <c r="N98" s="162" t="s">
        <v>379</v>
      </c>
      <c r="O98" s="61"/>
      <c r="P98" s="162" t="s">
        <v>379</v>
      </c>
      <c r="Q98" s="61"/>
      <c r="R98" s="162" t="s">
        <v>250</v>
      </c>
      <c r="S98" s="162"/>
      <c r="T98" s="225"/>
      <c r="U98" s="175"/>
      <c r="V98" s="202"/>
      <c r="W98" s="315"/>
    </row>
    <row r="99" spans="1:23" s="2" customFormat="1" ht="12.75">
      <c r="A99" s="120"/>
      <c r="B99" s="2" t="s">
        <v>214</v>
      </c>
      <c r="C99" s="199"/>
      <c r="F99" s="162"/>
      <c r="G99" s="213"/>
      <c r="H99" s="205"/>
      <c r="I99" s="206"/>
      <c r="J99" s="209"/>
      <c r="K99" s="210">
        <v>1</v>
      </c>
      <c r="L99" s="209"/>
      <c r="M99" s="210">
        <v>1</v>
      </c>
      <c r="N99" s="209"/>
      <c r="O99" s="210">
        <v>1</v>
      </c>
      <c r="P99" s="209"/>
      <c r="Q99" s="210">
        <v>1</v>
      </c>
      <c r="R99" s="209"/>
      <c r="S99" s="211"/>
      <c r="T99" s="239">
        <f>(J99/$C97)*K99*100</f>
        <v>0</v>
      </c>
      <c r="U99" s="177">
        <f>((L99/$C97)*M99*100)+T99</f>
        <v>0</v>
      </c>
      <c r="V99" s="212">
        <f>((((N99)*O99)+((P99)*Q99)+(R99))/$C97)*100</f>
        <v>0</v>
      </c>
      <c r="W99" s="315"/>
    </row>
    <row r="100" spans="1:23" s="2" customFormat="1" ht="12.75">
      <c r="A100" s="120"/>
      <c r="B100" s="2" t="s">
        <v>215</v>
      </c>
      <c r="C100" s="199"/>
      <c r="F100" s="162"/>
      <c r="G100" s="214"/>
      <c r="H100" s="215"/>
      <c r="I100" s="216"/>
      <c r="J100" s="162" t="s">
        <v>250</v>
      </c>
      <c r="K100" s="61"/>
      <c r="L100" s="162" t="s">
        <v>250</v>
      </c>
      <c r="M100" s="61"/>
      <c r="N100" s="162" t="s">
        <v>250</v>
      </c>
      <c r="O100" s="61"/>
      <c r="P100" s="162" t="s">
        <v>250</v>
      </c>
      <c r="Q100" s="61"/>
      <c r="R100" s="162" t="s">
        <v>250</v>
      </c>
      <c r="S100" s="162"/>
      <c r="T100" s="225"/>
      <c r="U100" s="175"/>
      <c r="V100" s="175"/>
      <c r="W100" s="315"/>
    </row>
    <row r="101" spans="1:101" s="131" customFormat="1" ht="12.75">
      <c r="A101" s="129" t="s">
        <v>216</v>
      </c>
      <c r="B101" s="203" t="s">
        <v>217</v>
      </c>
      <c r="C101" s="204">
        <v>4</v>
      </c>
      <c r="D101" s="205">
        <v>34875</v>
      </c>
      <c r="E101" s="206">
        <v>0.4166666666666667</v>
      </c>
      <c r="F101" s="207" t="s">
        <v>539</v>
      </c>
      <c r="G101" s="208">
        <v>78</v>
      </c>
      <c r="H101" s="205">
        <v>34876</v>
      </c>
      <c r="I101" s="206">
        <v>0.41944444444444445</v>
      </c>
      <c r="J101" s="209">
        <v>16</v>
      </c>
      <c r="K101" s="210">
        <v>4</v>
      </c>
      <c r="L101" s="209">
        <v>16</v>
      </c>
      <c r="M101" s="210">
        <v>36</v>
      </c>
      <c r="N101" s="209">
        <v>2</v>
      </c>
      <c r="O101" s="210">
        <v>1</v>
      </c>
      <c r="P101" s="209">
        <v>27</v>
      </c>
      <c r="Q101" s="210">
        <v>36</v>
      </c>
      <c r="R101" s="209"/>
      <c r="S101" s="211"/>
      <c r="T101" s="239">
        <f>(J101/$C101)*K101*100</f>
        <v>1600</v>
      </c>
      <c r="U101" s="177">
        <f>((L101/$C101)*M101*100)+T101</f>
        <v>16000</v>
      </c>
      <c r="V101" s="212">
        <f>((((N101)*O101)+((P101)*Q101)+(R101))/$C101)*100</f>
        <v>24350</v>
      </c>
      <c r="W101" s="316"/>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row>
    <row r="102" spans="1:23" s="2" customFormat="1" ht="12.75">
      <c r="A102" s="120"/>
      <c r="B102" s="2" t="s">
        <v>218</v>
      </c>
      <c r="C102" s="199"/>
      <c r="F102" s="162"/>
      <c r="I102" s="2" t="s">
        <v>219</v>
      </c>
      <c r="J102" s="162" t="s">
        <v>220</v>
      </c>
      <c r="K102" s="61"/>
      <c r="L102" s="162" t="s">
        <v>500</v>
      </c>
      <c r="M102" s="61"/>
      <c r="N102" s="162" t="s">
        <v>220</v>
      </c>
      <c r="O102" s="61"/>
      <c r="P102" s="162" t="s">
        <v>546</v>
      </c>
      <c r="Q102" s="61"/>
      <c r="R102" s="162" t="s">
        <v>250</v>
      </c>
      <c r="S102" s="162"/>
      <c r="T102" s="225"/>
      <c r="U102" s="175"/>
      <c r="V102" s="202"/>
      <c r="W102" s="315"/>
    </row>
    <row r="103" spans="1:23" s="2" customFormat="1" ht="12.75">
      <c r="A103" s="120"/>
      <c r="B103" s="2" t="s">
        <v>221</v>
      </c>
      <c r="C103" s="199"/>
      <c r="F103" s="162"/>
      <c r="G103" s="213"/>
      <c r="H103" s="205"/>
      <c r="I103" s="206"/>
      <c r="J103" s="209"/>
      <c r="K103" s="210">
        <v>1</v>
      </c>
      <c r="L103" s="209"/>
      <c r="M103" s="210">
        <v>1</v>
      </c>
      <c r="N103" s="209"/>
      <c r="O103" s="210">
        <v>1</v>
      </c>
      <c r="P103" s="209"/>
      <c r="Q103" s="210">
        <v>1</v>
      </c>
      <c r="R103" s="209"/>
      <c r="S103" s="211"/>
      <c r="T103" s="239">
        <f>(J103/$C101)*K103*100</f>
        <v>0</v>
      </c>
      <c r="U103" s="177">
        <f>((L103/$C101)*M103*100)+T103</f>
        <v>0</v>
      </c>
      <c r="V103" s="212">
        <f>((((N103)*O103)+((P103)*Q103)+(R103))/$C101)*100</f>
        <v>0</v>
      </c>
      <c r="W103" s="315"/>
    </row>
    <row r="104" spans="1:23" s="2" customFormat="1" ht="12.75">
      <c r="A104" s="120"/>
      <c r="B104" s="2" t="s">
        <v>222</v>
      </c>
      <c r="C104" s="199"/>
      <c r="F104" s="162"/>
      <c r="G104" s="214"/>
      <c r="H104" s="215"/>
      <c r="I104" s="216"/>
      <c r="J104" s="162" t="s">
        <v>250</v>
      </c>
      <c r="K104" s="61"/>
      <c r="L104" s="162" t="s">
        <v>250</v>
      </c>
      <c r="M104" s="61"/>
      <c r="N104" s="162" t="s">
        <v>250</v>
      </c>
      <c r="O104" s="61"/>
      <c r="P104" s="162" t="s">
        <v>250</v>
      </c>
      <c r="Q104" s="61"/>
      <c r="R104" s="162" t="s">
        <v>250</v>
      </c>
      <c r="S104" s="162"/>
      <c r="T104" s="225"/>
      <c r="U104" s="175"/>
      <c r="V104" s="175"/>
      <c r="W104" s="315"/>
    </row>
    <row r="105" spans="1:101" s="293" customFormat="1" ht="13.5" thickBot="1">
      <c r="A105" s="292" t="s">
        <v>223</v>
      </c>
      <c r="C105" s="294"/>
      <c r="F105" s="295"/>
      <c r="G105" s="296"/>
      <c r="H105" s="297"/>
      <c r="I105" s="298"/>
      <c r="J105" s="295"/>
      <c r="K105" s="299"/>
      <c r="L105" s="295"/>
      <c r="M105" s="299"/>
      <c r="N105" s="295"/>
      <c r="O105" s="299"/>
      <c r="P105" s="295"/>
      <c r="Q105" s="299"/>
      <c r="R105" s="295"/>
      <c r="S105" s="295"/>
      <c r="T105" s="300"/>
      <c r="U105" s="301"/>
      <c r="V105" s="301"/>
      <c r="W105" s="321"/>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row>
    <row r="106" spans="1:101" s="131" customFormat="1" ht="13.5" thickTop="1">
      <c r="A106" s="129" t="s">
        <v>224</v>
      </c>
      <c r="B106" s="203" t="s">
        <v>225</v>
      </c>
      <c r="C106" s="204">
        <v>0.25</v>
      </c>
      <c r="D106" s="205">
        <v>34872</v>
      </c>
      <c r="E106" s="206">
        <v>0.08333333333333333</v>
      </c>
      <c r="F106" s="207" t="s">
        <v>427</v>
      </c>
      <c r="G106" s="208">
        <v>90</v>
      </c>
      <c r="H106" s="205"/>
      <c r="I106" s="206"/>
      <c r="J106" s="209" t="s">
        <v>575</v>
      </c>
      <c r="K106" s="210">
        <v>1</v>
      </c>
      <c r="L106" s="209" t="s">
        <v>575</v>
      </c>
      <c r="M106" s="210">
        <v>1</v>
      </c>
      <c r="N106" s="209" t="s">
        <v>575</v>
      </c>
      <c r="O106" s="210"/>
      <c r="P106" s="209" t="s">
        <v>575</v>
      </c>
      <c r="Q106" s="210">
        <v>1</v>
      </c>
      <c r="R106" s="209"/>
      <c r="S106" s="211"/>
      <c r="T106" s="239" t="e">
        <f>(J106/$C106)*K106*100</f>
        <v>#VALUE!</v>
      </c>
      <c r="U106" s="177" t="e">
        <f>((L106/$C106)*M106*100)+T106</f>
        <v>#VALUE!</v>
      </c>
      <c r="V106" s="212" t="e">
        <f>((((N106)*O106)+((P106)*Q106)+(R106))/$C106)*100</f>
        <v>#VALUE!</v>
      </c>
      <c r="W106" s="316"/>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row>
    <row r="107" spans="1:23" s="2" customFormat="1" ht="12.75">
      <c r="A107" s="120"/>
      <c r="B107" s="2" t="s">
        <v>226</v>
      </c>
      <c r="C107" s="199"/>
      <c r="F107" s="162"/>
      <c r="J107" s="162" t="s">
        <v>250</v>
      </c>
      <c r="K107" s="61"/>
      <c r="L107" s="162" t="s">
        <v>250</v>
      </c>
      <c r="M107" s="61"/>
      <c r="N107" s="162" t="s">
        <v>250</v>
      </c>
      <c r="O107" s="61"/>
      <c r="P107" s="162" t="s">
        <v>250</v>
      </c>
      <c r="Q107" s="61"/>
      <c r="R107" s="162" t="s">
        <v>250</v>
      </c>
      <c r="S107" s="162"/>
      <c r="T107" s="225"/>
      <c r="U107" s="175"/>
      <c r="V107" s="202"/>
      <c r="W107" s="315"/>
    </row>
    <row r="108" spans="1:23" s="2" customFormat="1" ht="12.75">
      <c r="A108" s="120"/>
      <c r="B108" s="2" t="s">
        <v>309</v>
      </c>
      <c r="C108" s="199"/>
      <c r="F108" s="162"/>
      <c r="G108" s="213"/>
      <c r="H108" s="205"/>
      <c r="I108" s="206"/>
      <c r="J108" s="209"/>
      <c r="K108" s="210">
        <v>1</v>
      </c>
      <c r="L108" s="209"/>
      <c r="M108" s="210">
        <v>1</v>
      </c>
      <c r="N108" s="209">
        <v>45</v>
      </c>
      <c r="O108" s="210">
        <v>1</v>
      </c>
      <c r="P108" s="209"/>
      <c r="Q108" s="210">
        <v>1</v>
      </c>
      <c r="R108" s="209"/>
      <c r="S108" s="211"/>
      <c r="T108" s="239"/>
      <c r="U108" s="177"/>
      <c r="V108" s="212"/>
      <c r="W108" s="315"/>
    </row>
    <row r="109" spans="1:23" s="2" customFormat="1" ht="12.75">
      <c r="A109" s="120"/>
      <c r="C109" s="199"/>
      <c r="F109" s="162"/>
      <c r="G109" s="214"/>
      <c r="H109" s="215"/>
      <c r="I109" s="216"/>
      <c r="J109" s="162" t="s">
        <v>250</v>
      </c>
      <c r="K109" s="61"/>
      <c r="L109" s="162" t="s">
        <v>250</v>
      </c>
      <c r="M109" s="61"/>
      <c r="N109" s="162" t="s">
        <v>250</v>
      </c>
      <c r="O109" s="61" t="s">
        <v>191</v>
      </c>
      <c r="P109" s="162" t="s">
        <v>250</v>
      </c>
      <c r="Q109" s="61"/>
      <c r="R109" s="162" t="s">
        <v>250</v>
      </c>
      <c r="S109" s="162"/>
      <c r="T109" s="225"/>
      <c r="U109" s="175"/>
      <c r="V109" s="175"/>
      <c r="W109" s="315"/>
    </row>
    <row r="110" spans="1:101" s="131" customFormat="1" ht="12.75">
      <c r="A110" s="129" t="s">
        <v>310</v>
      </c>
      <c r="B110" s="203" t="s">
        <v>311</v>
      </c>
      <c r="C110" s="204">
        <v>0.09375</v>
      </c>
      <c r="D110" s="205">
        <v>34875</v>
      </c>
      <c r="E110" s="206">
        <v>0.7916666666666666</v>
      </c>
      <c r="F110" s="207">
        <v>0.8951388888888889</v>
      </c>
      <c r="G110" s="208">
        <v>75</v>
      </c>
      <c r="H110" s="205">
        <v>34907</v>
      </c>
      <c r="I110" s="206">
        <v>0.6666666666666666</v>
      </c>
      <c r="J110" s="209">
        <v>2</v>
      </c>
      <c r="K110" s="210">
        <v>1</v>
      </c>
      <c r="L110" s="209">
        <v>25</v>
      </c>
      <c r="M110" s="210">
        <v>72</v>
      </c>
      <c r="N110" s="209">
        <v>1</v>
      </c>
      <c r="O110" s="210">
        <v>36</v>
      </c>
      <c r="P110" s="209" t="s">
        <v>575</v>
      </c>
      <c r="Q110" s="210">
        <v>36</v>
      </c>
      <c r="R110" s="209"/>
      <c r="S110" s="211"/>
      <c r="T110" s="239">
        <f>(J110/$C110)*K110*100</f>
        <v>2133.333333333333</v>
      </c>
      <c r="U110" s="177">
        <f>((L110/$C110)*M110*100)+T110</f>
        <v>1922133.3333333333</v>
      </c>
      <c r="V110" s="212" t="e">
        <f>((((N110)*O110)+((P110)*Q110)+(R110))/$C110)*100</f>
        <v>#VALUE!</v>
      </c>
      <c r="W110" s="316"/>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row>
    <row r="111" spans="1:23" s="2" customFormat="1" ht="12.75">
      <c r="A111" s="120"/>
      <c r="B111" s="2" t="s">
        <v>293</v>
      </c>
      <c r="C111" s="199"/>
      <c r="F111" s="162"/>
      <c r="J111" s="162" t="s">
        <v>250</v>
      </c>
      <c r="K111" s="61" t="s">
        <v>541</v>
      </c>
      <c r="L111" s="162" t="s">
        <v>250</v>
      </c>
      <c r="M111" s="61"/>
      <c r="N111" s="162" t="s">
        <v>250</v>
      </c>
      <c r="O111" s="61"/>
      <c r="P111" s="162" t="s">
        <v>250</v>
      </c>
      <c r="Q111" s="61"/>
      <c r="R111" s="162" t="s">
        <v>250</v>
      </c>
      <c r="S111" s="162"/>
      <c r="T111" s="225"/>
      <c r="U111" s="175"/>
      <c r="V111" s="202"/>
      <c r="W111" s="315"/>
    </row>
    <row r="112" spans="1:23" s="2" customFormat="1" ht="12.75">
      <c r="A112" s="120"/>
      <c r="B112" s="2" t="s">
        <v>312</v>
      </c>
      <c r="C112" s="199"/>
      <c r="F112" s="162"/>
      <c r="G112" s="213"/>
      <c r="H112" s="205"/>
      <c r="I112" s="206"/>
      <c r="J112" s="209"/>
      <c r="K112" s="210">
        <v>1</v>
      </c>
      <c r="L112" s="209"/>
      <c r="M112" s="210">
        <v>1</v>
      </c>
      <c r="N112" s="209"/>
      <c r="O112" s="210">
        <v>1</v>
      </c>
      <c r="P112" s="209">
        <v>10</v>
      </c>
      <c r="Q112" s="210">
        <v>36</v>
      </c>
      <c r="R112" s="209"/>
      <c r="S112" s="211"/>
      <c r="T112" s="239">
        <f>(J112/$C110)*K112*100</f>
        <v>0</v>
      </c>
      <c r="U112" s="177">
        <f>((L112/$C110)*M112*100)+T112</f>
        <v>0</v>
      </c>
      <c r="V112" s="212">
        <f>((((N112)*O112)+((P112)*Q112)+(R112))/$C110)*100</f>
        <v>384000</v>
      </c>
      <c r="W112" s="315"/>
    </row>
    <row r="113" spans="1:23" s="2" customFormat="1" ht="13.5" thickBot="1">
      <c r="A113" s="304"/>
      <c r="B113" s="305" t="s">
        <v>77</v>
      </c>
      <c r="C113" s="306"/>
      <c r="D113" s="305"/>
      <c r="E113" s="305"/>
      <c r="F113" s="307"/>
      <c r="G113" s="337"/>
      <c r="H113" s="338"/>
      <c r="I113" s="339"/>
      <c r="J113" s="307" t="s">
        <v>250</v>
      </c>
      <c r="K113" s="308"/>
      <c r="L113" s="307" t="s">
        <v>250</v>
      </c>
      <c r="M113" s="308"/>
      <c r="N113" s="307" t="s">
        <v>250</v>
      </c>
      <c r="O113" s="308"/>
      <c r="P113" s="307" t="s">
        <v>250</v>
      </c>
      <c r="Q113" s="308" t="s">
        <v>191</v>
      </c>
      <c r="R113" s="307" t="s">
        <v>250</v>
      </c>
      <c r="S113" s="307"/>
      <c r="T113" s="309"/>
      <c r="U113" s="310"/>
      <c r="V113" s="310"/>
      <c r="W113" s="322"/>
    </row>
    <row r="114" spans="1:101" s="293" customFormat="1" ht="13.5" thickBot="1">
      <c r="A114" s="341" t="s">
        <v>78</v>
      </c>
      <c r="B114" s="342"/>
      <c r="C114" s="343"/>
      <c r="D114" s="342"/>
      <c r="E114" s="342"/>
      <c r="F114" s="344"/>
      <c r="G114" s="345"/>
      <c r="H114" s="346"/>
      <c r="I114" s="347"/>
      <c r="J114" s="344"/>
      <c r="K114" s="348"/>
      <c r="L114" s="344"/>
      <c r="M114" s="348"/>
      <c r="N114" s="344"/>
      <c r="O114" s="348"/>
      <c r="P114" s="344"/>
      <c r="Q114" s="348"/>
      <c r="R114" s="344"/>
      <c r="S114" s="344"/>
      <c r="T114" s="349"/>
      <c r="U114" s="350"/>
      <c r="V114" s="350"/>
      <c r="W114" s="351"/>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row>
    <row r="115" spans="1:101" s="131" customFormat="1" ht="13.5" thickTop="1">
      <c r="A115" s="129" t="s">
        <v>79</v>
      </c>
      <c r="B115" s="203" t="s">
        <v>80</v>
      </c>
      <c r="C115" s="204">
        <v>0.25</v>
      </c>
      <c r="D115" s="205">
        <v>34872</v>
      </c>
      <c r="E115" s="206">
        <v>0.9375</v>
      </c>
      <c r="F115" s="207" t="s">
        <v>427</v>
      </c>
      <c r="G115" s="208">
        <v>78</v>
      </c>
      <c r="H115" s="205">
        <v>34873</v>
      </c>
      <c r="I115" s="206">
        <v>0.6875</v>
      </c>
      <c r="J115" s="209">
        <v>16</v>
      </c>
      <c r="K115" s="210">
        <v>4</v>
      </c>
      <c r="L115" s="209" t="s">
        <v>575</v>
      </c>
      <c r="M115" s="210">
        <v>1</v>
      </c>
      <c r="N115" s="209" t="s">
        <v>575</v>
      </c>
      <c r="O115" s="210">
        <v>1</v>
      </c>
      <c r="P115" s="209" t="s">
        <v>575</v>
      </c>
      <c r="Q115" s="210">
        <v>1</v>
      </c>
      <c r="R115" s="209"/>
      <c r="S115" s="211"/>
      <c r="T115" s="239">
        <f>(J115/$C115)*K115*100</f>
        <v>25600</v>
      </c>
      <c r="U115" s="177" t="e">
        <f>((L115/$C115)*M115*100)+T115</f>
        <v>#VALUE!</v>
      </c>
      <c r="V115" s="212" t="e">
        <f>((((N115)*O115)+((P115)*Q115)+(R115))/$C115)*100</f>
        <v>#VALUE!</v>
      </c>
      <c r="W115" s="316"/>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row>
    <row r="116" spans="1:23" s="2" customFormat="1" ht="12.75">
      <c r="A116" s="120"/>
      <c r="B116" s="2" t="s">
        <v>81</v>
      </c>
      <c r="C116" s="199"/>
      <c r="F116" s="162"/>
      <c r="J116" s="162" t="s">
        <v>250</v>
      </c>
      <c r="K116" s="61" t="s">
        <v>575</v>
      </c>
      <c r="L116" s="162" t="s">
        <v>250</v>
      </c>
      <c r="M116" s="61"/>
      <c r="N116" s="162" t="s">
        <v>250</v>
      </c>
      <c r="O116" s="61"/>
      <c r="P116" s="162" t="s">
        <v>250</v>
      </c>
      <c r="Q116" s="61"/>
      <c r="R116" s="162" t="s">
        <v>250</v>
      </c>
      <c r="S116" s="162"/>
      <c r="T116" s="225"/>
      <c r="U116" s="175"/>
      <c r="V116" s="202"/>
      <c r="W116" s="315"/>
    </row>
    <row r="117" spans="1:23" s="2" customFormat="1" ht="12.75">
      <c r="A117" s="120"/>
      <c r="B117" s="2" t="s">
        <v>82</v>
      </c>
      <c r="C117" s="199"/>
      <c r="F117" s="162"/>
      <c r="G117" s="213"/>
      <c r="H117" s="205"/>
      <c r="I117" s="206"/>
      <c r="J117" s="209"/>
      <c r="K117" s="210">
        <v>1</v>
      </c>
      <c r="L117" s="209"/>
      <c r="M117" s="210">
        <v>1</v>
      </c>
      <c r="N117" s="209"/>
      <c r="O117" s="210">
        <v>1</v>
      </c>
      <c r="P117" s="209"/>
      <c r="Q117" s="210">
        <v>1</v>
      </c>
      <c r="R117" s="209"/>
      <c r="S117" s="211"/>
      <c r="T117" s="239">
        <f>(J117/$C115)*K117*100</f>
        <v>0</v>
      </c>
      <c r="U117" s="177">
        <f>((L117/$C115)*M117*100)+T117</f>
        <v>0</v>
      </c>
      <c r="V117" s="212">
        <f>((((N117)*O117)+((P117)*Q117)+(R117))/$C115)*100</f>
        <v>0</v>
      </c>
      <c r="W117" s="315"/>
    </row>
    <row r="118" spans="1:23" s="2" customFormat="1" ht="12.75">
      <c r="A118" s="120"/>
      <c r="B118" s="2" t="s">
        <v>164</v>
      </c>
      <c r="C118" s="199"/>
      <c r="F118" s="162"/>
      <c r="G118" s="214"/>
      <c r="H118" s="215"/>
      <c r="I118" s="216"/>
      <c r="J118" s="162" t="s">
        <v>250</v>
      </c>
      <c r="K118" s="61"/>
      <c r="L118" s="162" t="s">
        <v>250</v>
      </c>
      <c r="M118" s="61"/>
      <c r="N118" s="162" t="s">
        <v>250</v>
      </c>
      <c r="O118" s="61"/>
      <c r="P118" s="162" t="s">
        <v>250</v>
      </c>
      <c r="Q118" s="61"/>
      <c r="R118" s="162" t="s">
        <v>250</v>
      </c>
      <c r="S118" s="162"/>
      <c r="T118" s="225"/>
      <c r="U118" s="175"/>
      <c r="V118" s="175"/>
      <c r="W118" s="315"/>
    </row>
    <row r="119" spans="1:23" s="2" customFormat="1" ht="12.75">
      <c r="A119" s="120"/>
      <c r="B119" s="2" t="s">
        <v>212</v>
      </c>
      <c r="C119" s="199"/>
      <c r="F119" s="162"/>
      <c r="G119" s="214"/>
      <c r="H119" s="215"/>
      <c r="I119" s="216"/>
      <c r="J119" s="162"/>
      <c r="K119" s="61"/>
      <c r="L119" s="162"/>
      <c r="M119" s="61"/>
      <c r="N119" s="162"/>
      <c r="O119" s="61"/>
      <c r="P119" s="162"/>
      <c r="Q119" s="61"/>
      <c r="R119" s="162"/>
      <c r="S119" s="162"/>
      <c r="T119" s="225"/>
      <c r="U119" s="175"/>
      <c r="V119" s="175"/>
      <c r="W119" s="315"/>
    </row>
    <row r="120" spans="1:101" s="131" customFormat="1" ht="12.75">
      <c r="A120" s="129" t="s">
        <v>165</v>
      </c>
      <c r="B120" s="203" t="s">
        <v>162</v>
      </c>
      <c r="C120" s="204">
        <v>0.0357</v>
      </c>
      <c r="D120" s="205">
        <v>34875</v>
      </c>
      <c r="E120" s="206">
        <v>0.7916666666666666</v>
      </c>
      <c r="F120" s="207">
        <v>0.8875</v>
      </c>
      <c r="G120" s="208">
        <v>75</v>
      </c>
      <c r="H120" s="205">
        <v>34907</v>
      </c>
      <c r="I120" s="206">
        <v>0.6666666666666666</v>
      </c>
      <c r="J120" s="209">
        <v>7</v>
      </c>
      <c r="K120" s="210">
        <v>1</v>
      </c>
      <c r="L120" s="209">
        <v>24</v>
      </c>
      <c r="M120" s="210">
        <v>36</v>
      </c>
      <c r="N120" s="209">
        <v>7</v>
      </c>
      <c r="O120" s="210">
        <v>1</v>
      </c>
      <c r="P120" s="209" t="s">
        <v>575</v>
      </c>
      <c r="Q120" s="210">
        <v>1</v>
      </c>
      <c r="R120" s="209"/>
      <c r="S120" s="211"/>
      <c r="T120" s="239">
        <f>(J120/$C120)*K120*100</f>
        <v>19607.843137254902</v>
      </c>
      <c r="U120" s="177">
        <f>((L120/$C120)*M120*100)+T120</f>
        <v>2439775.9103641454</v>
      </c>
      <c r="V120" s="212" t="e">
        <f>((((N120)*O120)+((P120)*Q120)+(R120))/$C120)*100</f>
        <v>#VALUE!</v>
      </c>
      <c r="W120" s="316"/>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row>
    <row r="121" spans="1:23" s="2" customFormat="1" ht="12.75">
      <c r="A121" s="120"/>
      <c r="B121" s="2" t="s">
        <v>163</v>
      </c>
      <c r="C121" s="199"/>
      <c r="F121" s="162"/>
      <c r="J121" s="162" t="s">
        <v>250</v>
      </c>
      <c r="K121" s="61"/>
      <c r="L121" s="162" t="s">
        <v>250</v>
      </c>
      <c r="M121" s="61"/>
      <c r="N121" s="162" t="s">
        <v>250</v>
      </c>
      <c r="O121" s="61"/>
      <c r="P121" s="162" t="s">
        <v>250</v>
      </c>
      <c r="Q121" s="61"/>
      <c r="R121" s="162" t="s">
        <v>250</v>
      </c>
      <c r="S121" s="162"/>
      <c r="T121" s="225"/>
      <c r="U121" s="175"/>
      <c r="V121" s="202"/>
      <c r="W121" s="315"/>
    </row>
    <row r="122" spans="1:23" s="2" customFormat="1" ht="12.75">
      <c r="A122" s="120"/>
      <c r="B122" s="2" t="s">
        <v>213</v>
      </c>
      <c r="C122" s="199"/>
      <c r="F122" s="162"/>
      <c r="G122" s="213"/>
      <c r="H122" s="205"/>
      <c r="I122" s="206"/>
      <c r="J122" s="209"/>
      <c r="K122" s="210">
        <v>1</v>
      </c>
      <c r="L122" s="209"/>
      <c r="M122" s="210">
        <v>1</v>
      </c>
      <c r="N122" s="209"/>
      <c r="O122" s="210">
        <v>1</v>
      </c>
      <c r="P122" s="209"/>
      <c r="Q122" s="210">
        <v>1</v>
      </c>
      <c r="R122" s="209"/>
      <c r="S122" s="211"/>
      <c r="T122" s="239">
        <f>(J122/$C120)*K122*100</f>
        <v>0</v>
      </c>
      <c r="U122" s="177">
        <f>((L122/$C120)*M122*100)+T122</f>
        <v>0</v>
      </c>
      <c r="V122" s="212">
        <f>((((N122)*O122)+((P122)*Q122)+(R122))/$C120)*100</f>
        <v>0</v>
      </c>
      <c r="W122" s="315"/>
    </row>
    <row r="123" spans="1:23" s="2" customFormat="1" ht="12.75">
      <c r="A123" s="120"/>
      <c r="B123" s="2" t="s">
        <v>10</v>
      </c>
      <c r="C123" s="199"/>
      <c r="F123" s="162"/>
      <c r="G123" s="214"/>
      <c r="H123" s="215"/>
      <c r="I123" s="216"/>
      <c r="J123" s="162" t="s">
        <v>250</v>
      </c>
      <c r="K123" s="61"/>
      <c r="L123" s="162" t="s">
        <v>250</v>
      </c>
      <c r="M123" s="61"/>
      <c r="N123" s="162" t="s">
        <v>250</v>
      </c>
      <c r="O123" s="61"/>
      <c r="P123" s="162" t="s">
        <v>250</v>
      </c>
      <c r="Q123" s="61"/>
      <c r="R123" s="162" t="s">
        <v>250</v>
      </c>
      <c r="S123" s="162"/>
      <c r="T123" s="225"/>
      <c r="U123" s="175"/>
      <c r="V123" s="175"/>
      <c r="W123" s="315"/>
    </row>
    <row r="124" spans="1:101" s="131" customFormat="1" ht="12.75">
      <c r="A124" s="129" t="s">
        <v>11</v>
      </c>
      <c r="B124" s="203" t="s">
        <v>12</v>
      </c>
      <c r="C124" s="204">
        <v>0.0357</v>
      </c>
      <c r="D124" s="205">
        <v>34875</v>
      </c>
      <c r="E124" s="206">
        <v>0.7916666666666666</v>
      </c>
      <c r="F124" s="207">
        <v>0.8909722222222222</v>
      </c>
      <c r="G124" s="208">
        <v>75</v>
      </c>
      <c r="H124" s="205">
        <v>34907</v>
      </c>
      <c r="I124" s="206">
        <v>0.6666666666666666</v>
      </c>
      <c r="J124" s="209">
        <v>8</v>
      </c>
      <c r="K124" s="210">
        <v>1</v>
      </c>
      <c r="L124" s="209">
        <v>15</v>
      </c>
      <c r="M124" s="210">
        <v>36</v>
      </c>
      <c r="N124" s="209">
        <v>1</v>
      </c>
      <c r="O124" s="210">
        <v>36</v>
      </c>
      <c r="P124" s="209" t="s">
        <v>575</v>
      </c>
      <c r="Q124" s="210">
        <v>1</v>
      </c>
      <c r="R124" s="209"/>
      <c r="S124" s="211"/>
      <c r="T124" s="239">
        <f>(J124/$C124)*K124*100</f>
        <v>22408.963585434172</v>
      </c>
      <c r="U124" s="177">
        <f>((L124/$C124)*M124*100)+T124</f>
        <v>1535014.005602241</v>
      </c>
      <c r="V124" s="212" t="e">
        <f>((((N124)*O124)+((P124)*Q124)+(R124))/$C124)*100</f>
        <v>#VALUE!</v>
      </c>
      <c r="W124" s="316"/>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row>
    <row r="125" spans="1:23" s="2" customFormat="1" ht="12.75">
      <c r="A125" s="120"/>
      <c r="B125" s="2" t="s">
        <v>13</v>
      </c>
      <c r="C125" s="199"/>
      <c r="F125" s="162"/>
      <c r="J125" s="162" t="s">
        <v>250</v>
      </c>
      <c r="K125" s="61"/>
      <c r="L125" s="162" t="s">
        <v>250</v>
      </c>
      <c r="M125" s="61" t="s">
        <v>575</v>
      </c>
      <c r="N125" s="162" t="s">
        <v>250</v>
      </c>
      <c r="O125" s="61"/>
      <c r="P125" s="162" t="s">
        <v>250</v>
      </c>
      <c r="Q125" s="61"/>
      <c r="R125" s="162" t="s">
        <v>250</v>
      </c>
      <c r="S125" s="162"/>
      <c r="T125" s="225"/>
      <c r="U125" s="175"/>
      <c r="V125" s="202"/>
      <c r="W125" s="315"/>
    </row>
    <row r="126" spans="1:23" s="2" customFormat="1" ht="12.75">
      <c r="A126" s="120"/>
      <c r="C126" s="199"/>
      <c r="F126" s="162"/>
      <c r="G126" s="213"/>
      <c r="H126" s="205"/>
      <c r="I126" s="206"/>
      <c r="J126" s="209"/>
      <c r="K126" s="210">
        <v>1</v>
      </c>
      <c r="L126" s="209"/>
      <c r="M126" s="210">
        <v>1</v>
      </c>
      <c r="N126" s="209"/>
      <c r="O126" s="210">
        <v>1</v>
      </c>
      <c r="P126" s="209"/>
      <c r="Q126" s="210">
        <v>1</v>
      </c>
      <c r="R126" s="209"/>
      <c r="S126" s="211"/>
      <c r="T126" s="239">
        <f>(J126/$C124)*K126*100</f>
        <v>0</v>
      </c>
      <c r="U126" s="177">
        <f>((L126/$C124)*M126*100)+T126</f>
        <v>0</v>
      </c>
      <c r="V126" s="212">
        <f>((((N126)*O126)+((P126)*Q126)+(R126))/$C124)*100</f>
        <v>0</v>
      </c>
      <c r="W126" s="315"/>
    </row>
    <row r="127" spans="1:23" s="2" customFormat="1" ht="12.75">
      <c r="A127" s="120"/>
      <c r="C127" s="199"/>
      <c r="F127" s="162"/>
      <c r="G127" s="214"/>
      <c r="H127" s="215"/>
      <c r="I127" s="216"/>
      <c r="J127" s="162" t="s">
        <v>250</v>
      </c>
      <c r="K127" s="61"/>
      <c r="L127" s="162" t="s">
        <v>250</v>
      </c>
      <c r="M127" s="61"/>
      <c r="N127" s="162" t="s">
        <v>250</v>
      </c>
      <c r="O127" s="61"/>
      <c r="P127" s="162" t="s">
        <v>250</v>
      </c>
      <c r="Q127" s="61"/>
      <c r="R127" s="162" t="s">
        <v>250</v>
      </c>
      <c r="S127" s="162"/>
      <c r="T127" s="225"/>
      <c r="U127" s="175"/>
      <c r="V127" s="175"/>
      <c r="W127" s="315"/>
    </row>
    <row r="128" spans="1:101" s="131" customFormat="1" ht="13.5" thickBot="1">
      <c r="A128" s="303" t="s">
        <v>14</v>
      </c>
      <c r="C128" s="194"/>
      <c r="F128" s="172"/>
      <c r="G128" s="267"/>
      <c r="H128" s="264"/>
      <c r="I128" s="265"/>
      <c r="J128" s="172"/>
      <c r="K128" s="195"/>
      <c r="L128" s="172"/>
      <c r="M128" s="195"/>
      <c r="N128" s="172"/>
      <c r="O128" s="195"/>
      <c r="P128" s="172"/>
      <c r="Q128" s="195"/>
      <c r="R128" s="172"/>
      <c r="S128" s="172"/>
      <c r="T128" s="239"/>
      <c r="U128" s="177"/>
      <c r="V128" s="177"/>
      <c r="W128" s="316"/>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row>
    <row r="129" spans="1:101" s="38" customFormat="1" ht="13.5" thickTop="1">
      <c r="A129" s="230" t="s">
        <v>15</v>
      </c>
      <c r="B129" s="231" t="s">
        <v>170</v>
      </c>
      <c r="C129" s="255">
        <v>5</v>
      </c>
      <c r="D129" s="256">
        <v>34872</v>
      </c>
      <c r="E129" s="257">
        <v>0.8006944444444444</v>
      </c>
      <c r="F129" s="258" t="s">
        <v>403</v>
      </c>
      <c r="G129" s="259">
        <v>81</v>
      </c>
      <c r="H129" s="256">
        <v>34873</v>
      </c>
      <c r="I129" s="257">
        <v>0.7930555555555556</v>
      </c>
      <c r="J129" s="260">
        <v>0</v>
      </c>
      <c r="K129" s="261">
        <v>1</v>
      </c>
      <c r="L129" s="260">
        <v>9</v>
      </c>
      <c r="M129" s="261">
        <v>4</v>
      </c>
      <c r="N129" s="260">
        <v>4</v>
      </c>
      <c r="O129" s="261">
        <v>1</v>
      </c>
      <c r="P129" s="260"/>
      <c r="Q129" s="261">
        <v>1</v>
      </c>
      <c r="R129" s="260"/>
      <c r="S129" s="262"/>
      <c r="T129" s="227">
        <f>(J129/$C129)*K129*100</f>
        <v>0</v>
      </c>
      <c r="U129" s="228">
        <f>((L129/$C129)*M129*100)+T129</f>
        <v>720</v>
      </c>
      <c r="V129" s="291">
        <f>((((N129)*O129)+((P129)*Q129)+(R129))/$C129)*100</f>
        <v>80</v>
      </c>
      <c r="W129" s="320"/>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row>
    <row r="130" spans="1:23" s="2" customFormat="1" ht="12.75">
      <c r="A130" s="120"/>
      <c r="B130" s="2" t="s">
        <v>171</v>
      </c>
      <c r="C130" s="199"/>
      <c r="F130" s="162"/>
      <c r="J130" s="162" t="s">
        <v>250</v>
      </c>
      <c r="K130" s="61"/>
      <c r="L130" s="162" t="s">
        <v>250</v>
      </c>
      <c r="M130" s="61"/>
      <c r="N130" s="162" t="s">
        <v>250</v>
      </c>
      <c r="O130" s="61"/>
      <c r="P130" s="162" t="s">
        <v>250</v>
      </c>
      <c r="Q130" s="61"/>
      <c r="R130" s="162" t="s">
        <v>250</v>
      </c>
      <c r="S130" s="162"/>
      <c r="T130" s="225"/>
      <c r="U130" s="175"/>
      <c r="V130" s="202"/>
      <c r="W130" s="315"/>
    </row>
    <row r="131" spans="1:23" s="2" customFormat="1" ht="12.75">
      <c r="A131" s="120"/>
      <c r="B131" s="2" t="s">
        <v>172</v>
      </c>
      <c r="C131" s="199"/>
      <c r="F131" s="162"/>
      <c r="G131" s="213"/>
      <c r="H131" s="205">
        <v>34874</v>
      </c>
      <c r="I131" s="206">
        <v>0.375</v>
      </c>
      <c r="J131" s="209">
        <v>1</v>
      </c>
      <c r="K131" s="210">
        <v>1</v>
      </c>
      <c r="L131" s="209">
        <v>52</v>
      </c>
      <c r="M131" s="210">
        <v>4</v>
      </c>
      <c r="N131" s="209">
        <v>14</v>
      </c>
      <c r="O131" s="210">
        <v>1</v>
      </c>
      <c r="P131" s="209">
        <v>86</v>
      </c>
      <c r="Q131" s="210">
        <v>4</v>
      </c>
      <c r="R131" s="209"/>
      <c r="S131" s="211"/>
      <c r="T131" s="239">
        <f>(J131/$C129)*K131*100</f>
        <v>20</v>
      </c>
      <c r="U131" s="177">
        <f>((L131/$C129)*M131*100)+T131</f>
        <v>4180</v>
      </c>
      <c r="V131" s="212">
        <f>((((N131)*O131)+((P131)*Q131)+(R131))/$C129)*100</f>
        <v>7159.999999999999</v>
      </c>
      <c r="W131" s="315"/>
    </row>
    <row r="132" spans="1:23" s="2" customFormat="1" ht="12.75">
      <c r="A132" s="120"/>
      <c r="B132" s="2" t="s">
        <v>173</v>
      </c>
      <c r="C132" s="199"/>
      <c r="F132" s="162"/>
      <c r="G132" s="214"/>
      <c r="H132" s="215"/>
      <c r="I132" s="216"/>
      <c r="J132" s="162" t="s">
        <v>250</v>
      </c>
      <c r="K132" s="61"/>
      <c r="L132" s="162" t="s">
        <v>250</v>
      </c>
      <c r="M132" s="61"/>
      <c r="N132" s="162" t="s">
        <v>250</v>
      </c>
      <c r="O132" s="61"/>
      <c r="P132" s="162" t="s">
        <v>250</v>
      </c>
      <c r="Q132" s="61"/>
      <c r="R132" s="162" t="s">
        <v>250</v>
      </c>
      <c r="S132" s="162"/>
      <c r="T132" s="225"/>
      <c r="U132" s="175"/>
      <c r="V132" s="175"/>
      <c r="W132" s="315"/>
    </row>
    <row r="133" spans="1:23" s="2" customFormat="1" ht="12.75">
      <c r="A133" s="120"/>
      <c r="B133" s="2" t="s">
        <v>174</v>
      </c>
      <c r="C133" s="199"/>
      <c r="F133" s="162"/>
      <c r="G133" s="214"/>
      <c r="H133" s="215"/>
      <c r="I133" s="216"/>
      <c r="J133" s="162"/>
      <c r="K133" s="61"/>
      <c r="L133" s="162"/>
      <c r="M133" s="61"/>
      <c r="N133" s="162"/>
      <c r="O133" s="61"/>
      <c r="P133" s="162"/>
      <c r="Q133" s="61"/>
      <c r="R133" s="162"/>
      <c r="S133" s="162"/>
      <c r="T133" s="225"/>
      <c r="U133" s="175"/>
      <c r="V133" s="175"/>
      <c r="W133" s="315"/>
    </row>
    <row r="134" spans="1:101" s="131" customFormat="1" ht="12.75">
      <c r="A134" s="129" t="s">
        <v>175</v>
      </c>
      <c r="B134" s="203" t="s">
        <v>176</v>
      </c>
      <c r="C134" s="204">
        <v>5</v>
      </c>
      <c r="D134" s="205">
        <v>34872</v>
      </c>
      <c r="E134" s="206">
        <v>0.8125</v>
      </c>
      <c r="F134" s="207" t="s">
        <v>177</v>
      </c>
      <c r="G134" s="208">
        <v>81</v>
      </c>
      <c r="H134" s="205">
        <v>34873</v>
      </c>
      <c r="I134" s="206">
        <v>0.7930555555555556</v>
      </c>
      <c r="J134" s="209">
        <v>1</v>
      </c>
      <c r="K134" s="210">
        <v>1</v>
      </c>
      <c r="L134" s="209">
        <v>6</v>
      </c>
      <c r="M134" s="210">
        <v>1</v>
      </c>
      <c r="N134" s="209">
        <v>2</v>
      </c>
      <c r="O134" s="210">
        <v>1</v>
      </c>
      <c r="P134" s="209">
        <v>43</v>
      </c>
      <c r="Q134" s="210">
        <v>4</v>
      </c>
      <c r="R134" s="209"/>
      <c r="S134" s="211"/>
      <c r="T134" s="239">
        <f>(J134/$C134)*K134*100</f>
        <v>20</v>
      </c>
      <c r="U134" s="177">
        <f>((L134/$C134)*M134*100)+T134</f>
        <v>140</v>
      </c>
      <c r="V134" s="212">
        <f>((((N134)*O134)+((P134)*Q134)+(R134))/$C134)*100</f>
        <v>3479.9999999999995</v>
      </c>
      <c r="W134" s="316"/>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row>
    <row r="135" spans="1:23" s="2" customFormat="1" ht="12.75">
      <c r="A135" s="120"/>
      <c r="B135" s="2" t="s">
        <v>111</v>
      </c>
      <c r="C135" s="199"/>
      <c r="F135" s="162"/>
      <c r="J135" s="162" t="s">
        <v>250</v>
      </c>
      <c r="K135" s="61"/>
      <c r="L135" s="162" t="s">
        <v>250</v>
      </c>
      <c r="M135" s="61"/>
      <c r="N135" s="162" t="s">
        <v>250</v>
      </c>
      <c r="O135" s="61"/>
      <c r="P135" s="162" t="s">
        <v>250</v>
      </c>
      <c r="Q135" s="61"/>
      <c r="R135" s="162" t="s">
        <v>250</v>
      </c>
      <c r="S135" s="162"/>
      <c r="T135" s="225"/>
      <c r="U135" s="175"/>
      <c r="V135" s="202"/>
      <c r="W135" s="315"/>
    </row>
    <row r="136" spans="1:23" s="2" customFormat="1" ht="12.75">
      <c r="A136" s="120"/>
      <c r="B136" s="2" t="s">
        <v>112</v>
      </c>
      <c r="C136" s="199"/>
      <c r="F136" s="162"/>
      <c r="G136" s="213"/>
      <c r="H136" s="205">
        <v>34874</v>
      </c>
      <c r="I136" s="206">
        <v>0.375</v>
      </c>
      <c r="J136" s="209">
        <v>3</v>
      </c>
      <c r="K136" s="210">
        <v>1</v>
      </c>
      <c r="L136" s="209">
        <v>42</v>
      </c>
      <c r="M136" s="210">
        <v>4</v>
      </c>
      <c r="N136" s="209">
        <v>2</v>
      </c>
      <c r="O136" s="210">
        <v>1</v>
      </c>
      <c r="P136" s="209">
        <v>64</v>
      </c>
      <c r="Q136" s="210">
        <v>4</v>
      </c>
      <c r="R136" s="209"/>
      <c r="S136" s="211"/>
      <c r="T136" s="239">
        <f>(J136/$C134)*K136*100</f>
        <v>60</v>
      </c>
      <c r="U136" s="177">
        <f>((L136/$C134)*M136*100)+T136</f>
        <v>3420</v>
      </c>
      <c r="V136" s="212">
        <f>((((N136)*O136)+((P136)*Q136)+(R136))/$C134)*100</f>
        <v>5160</v>
      </c>
      <c r="W136" s="315"/>
    </row>
    <row r="137" spans="1:23" s="2" customFormat="1" ht="12.75">
      <c r="A137" s="120"/>
      <c r="C137" s="199"/>
      <c r="F137" s="162"/>
      <c r="G137" s="214"/>
      <c r="H137" s="215"/>
      <c r="I137" s="216"/>
      <c r="J137" s="162" t="s">
        <v>250</v>
      </c>
      <c r="K137" s="61"/>
      <c r="L137" s="162" t="s">
        <v>250</v>
      </c>
      <c r="M137" s="61"/>
      <c r="N137" s="162" t="s">
        <v>250</v>
      </c>
      <c r="O137" s="61"/>
      <c r="P137" s="162" t="s">
        <v>250</v>
      </c>
      <c r="Q137" s="61"/>
      <c r="R137" s="162" t="s">
        <v>250</v>
      </c>
      <c r="S137" s="162"/>
      <c r="T137" s="225"/>
      <c r="U137" s="175"/>
      <c r="V137" s="175"/>
      <c r="W137" s="315"/>
    </row>
    <row r="138" spans="1:101" s="131" customFormat="1" ht="12.75">
      <c r="A138" s="129" t="s">
        <v>113</v>
      </c>
      <c r="B138" s="203" t="s">
        <v>114</v>
      </c>
      <c r="C138" s="204">
        <v>2</v>
      </c>
      <c r="D138" s="205">
        <v>34872</v>
      </c>
      <c r="E138" s="206">
        <v>0.8125</v>
      </c>
      <c r="F138" s="207" t="s">
        <v>115</v>
      </c>
      <c r="G138" s="208">
        <v>81</v>
      </c>
      <c r="H138" s="205"/>
      <c r="I138" s="206"/>
      <c r="J138" s="209">
        <v>2</v>
      </c>
      <c r="K138" s="210">
        <v>1</v>
      </c>
      <c r="L138" s="209">
        <v>200</v>
      </c>
      <c r="M138" s="210">
        <v>2</v>
      </c>
      <c r="N138" s="209">
        <v>0</v>
      </c>
      <c r="O138" s="210">
        <v>1</v>
      </c>
      <c r="P138" s="209">
        <v>300</v>
      </c>
      <c r="Q138" s="210">
        <v>2</v>
      </c>
      <c r="R138" s="209"/>
      <c r="S138" s="211"/>
      <c r="T138" s="239">
        <f>(J138/$C138)*K138*100</f>
        <v>100</v>
      </c>
      <c r="U138" s="177">
        <f>((L138/$C138)*M138*100)+T138</f>
        <v>20100</v>
      </c>
      <c r="V138" s="212">
        <f>((((N138)*O138)+((P138)*Q138)+(R138))/$C138)*100</f>
        <v>30000</v>
      </c>
      <c r="W138" s="316"/>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row>
    <row r="139" spans="1:23" s="2" customFormat="1" ht="12.75">
      <c r="A139" s="120"/>
      <c r="B139" s="2" t="s">
        <v>30</v>
      </c>
      <c r="C139" s="199"/>
      <c r="F139" s="162"/>
      <c r="J139" s="162" t="s">
        <v>250</v>
      </c>
      <c r="K139" s="61"/>
      <c r="L139" s="162" t="s">
        <v>250</v>
      </c>
      <c r="M139" s="61" t="s">
        <v>31</v>
      </c>
      <c r="N139" s="162" t="s">
        <v>250</v>
      </c>
      <c r="O139" s="61"/>
      <c r="P139" s="162" t="s">
        <v>250</v>
      </c>
      <c r="Q139" s="61" t="s">
        <v>31</v>
      </c>
      <c r="R139" s="162" t="s">
        <v>250</v>
      </c>
      <c r="S139" s="162"/>
      <c r="T139" s="225"/>
      <c r="U139" s="175"/>
      <c r="V139" s="202"/>
      <c r="W139" s="315"/>
    </row>
    <row r="140" spans="1:23" s="2" customFormat="1" ht="12.75">
      <c r="A140" s="120"/>
      <c r="B140" s="2" t="s">
        <v>32</v>
      </c>
      <c r="C140" s="199"/>
      <c r="F140" s="162"/>
      <c r="G140" s="213"/>
      <c r="H140" s="205"/>
      <c r="I140" s="206"/>
      <c r="J140" s="209"/>
      <c r="K140" s="210">
        <v>1</v>
      </c>
      <c r="L140" s="209"/>
      <c r="M140" s="210">
        <v>1</v>
      </c>
      <c r="N140" s="209"/>
      <c r="O140" s="210">
        <v>1</v>
      </c>
      <c r="P140" s="209"/>
      <c r="Q140" s="210">
        <v>1</v>
      </c>
      <c r="R140" s="209"/>
      <c r="S140" s="211"/>
      <c r="T140" s="239">
        <f>(J140/$C138)*K140*100</f>
        <v>0</v>
      </c>
      <c r="U140" s="177">
        <f>((L140/$C138)*M140*100)+T140</f>
        <v>0</v>
      </c>
      <c r="V140" s="212">
        <f>((((N140)*O140)+((P140)*Q140)+(R140))/$C138)*100</f>
        <v>0</v>
      </c>
      <c r="W140" s="315"/>
    </row>
    <row r="141" spans="1:23" s="2" customFormat="1" ht="12.75">
      <c r="A141" s="120"/>
      <c r="B141" s="2" t="s">
        <v>33</v>
      </c>
      <c r="C141" s="199"/>
      <c r="F141" s="162"/>
      <c r="G141" s="214"/>
      <c r="H141" s="215"/>
      <c r="I141" s="216"/>
      <c r="J141" s="162" t="s">
        <v>250</v>
      </c>
      <c r="K141" s="61"/>
      <c r="L141" s="162" t="s">
        <v>250</v>
      </c>
      <c r="M141" s="61"/>
      <c r="N141" s="162" t="s">
        <v>250</v>
      </c>
      <c r="O141" s="61"/>
      <c r="P141" s="162" t="s">
        <v>250</v>
      </c>
      <c r="Q141" s="61"/>
      <c r="R141" s="162" t="s">
        <v>250</v>
      </c>
      <c r="S141" s="162"/>
      <c r="T141" s="225"/>
      <c r="U141" s="175"/>
      <c r="V141" s="175"/>
      <c r="W141" s="315"/>
    </row>
    <row r="142" spans="1:101" s="131" customFormat="1" ht="12.75">
      <c r="A142" s="129" t="s">
        <v>34</v>
      </c>
      <c r="B142" s="203" t="s">
        <v>35</v>
      </c>
      <c r="C142" s="204">
        <v>1</v>
      </c>
      <c r="D142" s="205">
        <v>34872</v>
      </c>
      <c r="E142" s="206">
        <v>0.8125</v>
      </c>
      <c r="F142" s="207" t="s">
        <v>36</v>
      </c>
      <c r="G142" s="208">
        <v>81</v>
      </c>
      <c r="H142" s="205">
        <v>34873</v>
      </c>
      <c r="I142" s="206">
        <v>0.6875</v>
      </c>
      <c r="J142" s="209">
        <v>4</v>
      </c>
      <c r="K142" s="210">
        <v>1</v>
      </c>
      <c r="L142" s="209">
        <v>20</v>
      </c>
      <c r="M142" s="210">
        <v>4</v>
      </c>
      <c r="N142" s="209">
        <v>0</v>
      </c>
      <c r="O142" s="210">
        <v>1</v>
      </c>
      <c r="P142" s="209">
        <v>34</v>
      </c>
      <c r="Q142" s="210">
        <v>36</v>
      </c>
      <c r="R142" s="209"/>
      <c r="S142" s="211"/>
      <c r="T142" s="239">
        <f>(J142/$C142)*K142*100</f>
        <v>400</v>
      </c>
      <c r="U142" s="177">
        <f>((L142/$C142)*M142*100)+T142</f>
        <v>8400</v>
      </c>
      <c r="V142" s="212">
        <f>((((N142)*O142)+((P142)*Q142)+(R142))/$C142)*100</f>
        <v>122400</v>
      </c>
      <c r="W142" s="316"/>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row>
    <row r="143" spans="1:23" s="2" customFormat="1" ht="12.75">
      <c r="A143" s="120"/>
      <c r="B143" s="2" t="s">
        <v>281</v>
      </c>
      <c r="C143" s="199"/>
      <c r="F143" s="162"/>
      <c r="J143" s="162" t="s">
        <v>250</v>
      </c>
      <c r="K143" s="61" t="s">
        <v>481</v>
      </c>
      <c r="L143" s="162" t="s">
        <v>250</v>
      </c>
      <c r="M143" s="61"/>
      <c r="N143" s="162" t="s">
        <v>250</v>
      </c>
      <c r="O143" s="61"/>
      <c r="P143" s="162" t="s">
        <v>250</v>
      </c>
      <c r="Q143" s="61"/>
      <c r="R143" s="162" t="s">
        <v>250</v>
      </c>
      <c r="S143" s="162"/>
      <c r="T143" s="225"/>
      <c r="U143" s="175"/>
      <c r="V143" s="202"/>
      <c r="W143" s="315"/>
    </row>
    <row r="144" spans="1:23" s="2" customFormat="1" ht="12.75">
      <c r="A144" s="120"/>
      <c r="B144" s="2" t="s">
        <v>282</v>
      </c>
      <c r="C144" s="199"/>
      <c r="F144" s="162"/>
      <c r="G144" s="213"/>
      <c r="H144" s="205">
        <v>34874</v>
      </c>
      <c r="I144" s="206">
        <v>0.375</v>
      </c>
      <c r="J144" s="209">
        <v>1</v>
      </c>
      <c r="K144" s="210">
        <v>1</v>
      </c>
      <c r="L144" s="209">
        <v>20</v>
      </c>
      <c r="M144" s="210">
        <v>1</v>
      </c>
      <c r="N144" s="209">
        <v>14</v>
      </c>
      <c r="O144" s="210">
        <v>1</v>
      </c>
      <c r="P144" s="209">
        <v>34</v>
      </c>
      <c r="Q144" s="210">
        <v>36</v>
      </c>
      <c r="R144" s="209"/>
      <c r="S144" s="211"/>
      <c r="T144" s="239">
        <f>(J144/$C142)*K144*100</f>
        <v>100</v>
      </c>
      <c r="U144" s="177">
        <f>((L144/$C142)*M144*100)+T144</f>
        <v>2100</v>
      </c>
      <c r="V144" s="212">
        <f>((((N144)*O144)+((P144)*Q144)+(R144))/$C142)*100</f>
        <v>123800</v>
      </c>
      <c r="W144" s="315"/>
    </row>
    <row r="145" spans="1:23" s="2" customFormat="1" ht="12.75">
      <c r="A145" s="120"/>
      <c r="C145" s="199"/>
      <c r="F145" s="162"/>
      <c r="G145" s="214"/>
      <c r="H145" s="215"/>
      <c r="I145" s="216"/>
      <c r="J145" s="162" t="s">
        <v>250</v>
      </c>
      <c r="K145" s="61"/>
      <c r="L145" s="162" t="s">
        <v>250</v>
      </c>
      <c r="M145" s="61"/>
      <c r="N145" s="162" t="s">
        <v>250</v>
      </c>
      <c r="O145" s="61"/>
      <c r="P145" s="162" t="s">
        <v>250</v>
      </c>
      <c r="Q145" s="61"/>
      <c r="R145" s="162" t="s">
        <v>250</v>
      </c>
      <c r="S145" s="162"/>
      <c r="T145" s="225"/>
      <c r="U145" s="175"/>
      <c r="V145" s="175"/>
      <c r="W145" s="315"/>
    </row>
    <row r="146" spans="1:101" s="131" customFormat="1" ht="12.75">
      <c r="A146" s="129" t="s">
        <v>283</v>
      </c>
      <c r="B146" s="203" t="s">
        <v>284</v>
      </c>
      <c r="C146" s="204">
        <v>1</v>
      </c>
      <c r="D146" s="205">
        <v>34875</v>
      </c>
      <c r="E146" s="206">
        <v>0.8645833333333334</v>
      </c>
      <c r="F146" s="207">
        <v>0.9006944444444445</v>
      </c>
      <c r="G146" s="208">
        <v>75</v>
      </c>
      <c r="H146" s="205">
        <v>34907</v>
      </c>
      <c r="I146" s="206">
        <v>0.625</v>
      </c>
      <c r="J146" s="209">
        <v>3</v>
      </c>
      <c r="K146" s="210">
        <v>1</v>
      </c>
      <c r="L146" s="209">
        <v>36</v>
      </c>
      <c r="M146" s="210">
        <v>4</v>
      </c>
      <c r="N146" s="209">
        <v>5</v>
      </c>
      <c r="O146" s="210">
        <v>1</v>
      </c>
      <c r="P146" s="209">
        <v>26</v>
      </c>
      <c r="Q146" s="210">
        <v>36</v>
      </c>
      <c r="R146" s="209"/>
      <c r="S146" s="211"/>
      <c r="T146" s="239">
        <f>(J146/$C146)*K146*100</f>
        <v>300</v>
      </c>
      <c r="U146" s="177">
        <f>((L146/$C146)*M146*100)+T146</f>
        <v>14700</v>
      </c>
      <c r="V146" s="212">
        <f>((((N146)*O146)+((P146)*Q146)+(R146))/$C146)*100</f>
        <v>94100</v>
      </c>
      <c r="W146" s="316"/>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row>
    <row r="147" spans="1:23" s="2" customFormat="1" ht="12.75">
      <c r="A147" s="120"/>
      <c r="B147" s="2" t="s">
        <v>285</v>
      </c>
      <c r="C147" s="199"/>
      <c r="F147" s="162"/>
      <c r="H147" s="2" t="s">
        <v>188</v>
      </c>
      <c r="J147" s="162" t="s">
        <v>250</v>
      </c>
      <c r="K147" s="61"/>
      <c r="L147" s="162" t="s">
        <v>250</v>
      </c>
      <c r="M147" s="61"/>
      <c r="N147" s="162" t="s">
        <v>250</v>
      </c>
      <c r="O147" s="61"/>
      <c r="P147" s="162" t="s">
        <v>250</v>
      </c>
      <c r="Q147" s="61" t="s">
        <v>382</v>
      </c>
      <c r="R147" s="162" t="s">
        <v>250</v>
      </c>
      <c r="S147" s="162"/>
      <c r="T147" s="225"/>
      <c r="U147" s="175"/>
      <c r="V147" s="202"/>
      <c r="W147" s="315"/>
    </row>
    <row r="148" spans="1:23" s="2" customFormat="1" ht="12.75">
      <c r="A148" s="120"/>
      <c r="B148" s="2" t="s">
        <v>286</v>
      </c>
      <c r="C148" s="199"/>
      <c r="F148" s="162"/>
      <c r="G148" s="213"/>
      <c r="H148" s="205"/>
      <c r="I148" s="206"/>
      <c r="J148" s="209"/>
      <c r="K148" s="210">
        <v>1</v>
      </c>
      <c r="L148" s="209"/>
      <c r="M148" s="210">
        <v>1</v>
      </c>
      <c r="N148" s="209"/>
      <c r="O148" s="210">
        <v>1</v>
      </c>
      <c r="P148" s="209">
        <v>16</v>
      </c>
      <c r="Q148" s="210">
        <v>4</v>
      </c>
      <c r="R148" s="209"/>
      <c r="S148" s="211"/>
      <c r="T148" s="239">
        <f>(J148/$C146)*K148*100</f>
        <v>0</v>
      </c>
      <c r="U148" s="177">
        <f>((L148/$C146)*M148*100)+T148</f>
        <v>0</v>
      </c>
      <c r="V148" s="212">
        <f>((((N148)*O148)+((P148)*Q148)+(R148))/$C146)*100</f>
        <v>6400</v>
      </c>
      <c r="W148" s="315"/>
    </row>
    <row r="149" spans="1:23" s="2" customFormat="1" ht="12.75">
      <c r="A149" s="120"/>
      <c r="B149" s="2" t="s">
        <v>287</v>
      </c>
      <c r="C149" s="199"/>
      <c r="F149" s="162"/>
      <c r="G149" s="214"/>
      <c r="H149" s="215"/>
      <c r="I149" s="216"/>
      <c r="J149" s="162" t="s">
        <v>250</v>
      </c>
      <c r="K149" s="61"/>
      <c r="L149" s="162" t="s">
        <v>250</v>
      </c>
      <c r="M149" s="61"/>
      <c r="N149" s="162" t="s">
        <v>250</v>
      </c>
      <c r="O149" s="61"/>
      <c r="P149" s="162" t="s">
        <v>250</v>
      </c>
      <c r="Q149" s="61" t="s">
        <v>191</v>
      </c>
      <c r="R149" s="162" t="s">
        <v>250</v>
      </c>
      <c r="S149" s="162"/>
      <c r="T149" s="225"/>
      <c r="U149" s="175"/>
      <c r="V149" s="175"/>
      <c r="W149" s="315"/>
    </row>
    <row r="150" spans="1:23" s="2" customFormat="1" ht="12.75">
      <c r="A150" s="120"/>
      <c r="C150" s="199"/>
      <c r="F150" s="162"/>
      <c r="G150" s="214"/>
      <c r="H150" s="215"/>
      <c r="I150" s="216"/>
      <c r="J150" s="162"/>
      <c r="K150" s="61"/>
      <c r="L150" s="162"/>
      <c r="M150" s="61"/>
      <c r="N150" s="162"/>
      <c r="O150" s="61"/>
      <c r="P150" s="162"/>
      <c r="Q150" s="61"/>
      <c r="R150" s="162"/>
      <c r="S150" s="162"/>
      <c r="T150" s="225"/>
      <c r="U150" s="175"/>
      <c r="V150" s="175"/>
      <c r="W150" s="315"/>
    </row>
    <row r="151" spans="1:101" s="131" customFormat="1" ht="13.5" thickBot="1">
      <c r="A151" s="303" t="s">
        <v>88</v>
      </c>
      <c r="C151" s="194"/>
      <c r="F151" s="172"/>
      <c r="G151" s="267"/>
      <c r="H151" s="264"/>
      <c r="I151" s="265"/>
      <c r="J151" s="172"/>
      <c r="K151" s="195"/>
      <c r="L151" s="172"/>
      <c r="M151" s="195"/>
      <c r="N151" s="172"/>
      <c r="O151" s="195"/>
      <c r="P151" s="172"/>
      <c r="Q151" s="195"/>
      <c r="R151" s="172"/>
      <c r="S151" s="172"/>
      <c r="T151" s="239"/>
      <c r="U151" s="177"/>
      <c r="V151" s="177"/>
      <c r="W151" s="316"/>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row>
    <row r="152" spans="1:101" s="38" customFormat="1" ht="13.5" thickTop="1">
      <c r="A152" s="230" t="s">
        <v>89</v>
      </c>
      <c r="B152" s="231" t="s">
        <v>90</v>
      </c>
      <c r="C152" s="255">
        <v>150</v>
      </c>
      <c r="D152" s="256">
        <v>34875</v>
      </c>
      <c r="E152" s="257">
        <v>0.4895833333333333</v>
      </c>
      <c r="F152" s="258" t="s">
        <v>91</v>
      </c>
      <c r="G152" s="259">
        <v>76</v>
      </c>
      <c r="H152" s="256">
        <v>34876</v>
      </c>
      <c r="I152" s="257">
        <v>0.4305555555555556</v>
      </c>
      <c r="J152" s="260">
        <v>0</v>
      </c>
      <c r="K152" s="261">
        <v>1</v>
      </c>
      <c r="L152" s="260">
        <v>5</v>
      </c>
      <c r="M152" s="261">
        <v>1</v>
      </c>
      <c r="N152" s="260">
        <v>0</v>
      </c>
      <c r="O152" s="261">
        <v>1</v>
      </c>
      <c r="P152" s="260">
        <v>0</v>
      </c>
      <c r="Q152" s="261">
        <v>1</v>
      </c>
      <c r="R152" s="260"/>
      <c r="S152" s="262"/>
      <c r="T152" s="227">
        <f>(J152/$C152)*K152*100</f>
        <v>0</v>
      </c>
      <c r="U152" s="228">
        <f>((L152/$C152)*M152*100)+T152</f>
        <v>3.3333333333333335</v>
      </c>
      <c r="V152" s="291">
        <f>((((N152)*O152)+((P152)*Q152)+(R152))/$C152)*100</f>
        <v>0</v>
      </c>
      <c r="W152" s="320"/>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row>
    <row r="153" spans="1:23" s="2" customFormat="1" ht="12.75">
      <c r="A153" s="120"/>
      <c r="B153" s="2" t="s">
        <v>92</v>
      </c>
      <c r="C153" s="199"/>
      <c r="F153" s="162"/>
      <c r="J153" s="162" t="s">
        <v>250</v>
      </c>
      <c r="K153" s="61"/>
      <c r="L153" s="162" t="s">
        <v>250</v>
      </c>
      <c r="M153" s="61"/>
      <c r="N153" s="162" t="s">
        <v>250</v>
      </c>
      <c r="O153" s="61"/>
      <c r="P153" s="162" t="s">
        <v>250</v>
      </c>
      <c r="Q153" s="61" t="s">
        <v>93</v>
      </c>
      <c r="R153" s="162" t="s">
        <v>250</v>
      </c>
      <c r="S153" s="162"/>
      <c r="T153" s="225"/>
      <c r="U153" s="175"/>
      <c r="V153" s="202"/>
      <c r="W153" s="315"/>
    </row>
    <row r="154" spans="1:23" s="2" customFormat="1" ht="12.75">
      <c r="A154" s="120"/>
      <c r="B154" s="2" t="s">
        <v>94</v>
      </c>
      <c r="C154" s="199"/>
      <c r="F154" s="162"/>
      <c r="G154" s="213"/>
      <c r="H154" s="205">
        <v>34877</v>
      </c>
      <c r="I154" s="206">
        <v>0.625</v>
      </c>
      <c r="J154" s="209">
        <v>0</v>
      </c>
      <c r="K154" s="210">
        <v>1</v>
      </c>
      <c r="L154" s="209">
        <v>5</v>
      </c>
      <c r="M154" s="210">
        <v>1</v>
      </c>
      <c r="N154" s="209">
        <v>0</v>
      </c>
      <c r="O154" s="210">
        <v>1</v>
      </c>
      <c r="P154" s="209">
        <v>26</v>
      </c>
      <c r="Q154" s="210">
        <v>41</v>
      </c>
      <c r="R154" s="209"/>
      <c r="S154" s="211"/>
      <c r="T154" s="239">
        <f>(J154/$C152)*K154*100</f>
        <v>0</v>
      </c>
      <c r="U154" s="177">
        <f>((L154/$C152)*M154*100)+T154</f>
        <v>3.3333333333333335</v>
      </c>
      <c r="V154" s="212">
        <f>((((N154)*O154)+((P154)*Q154)+(R154))/$C152)*100</f>
        <v>710.6666666666666</v>
      </c>
      <c r="W154" s="315"/>
    </row>
    <row r="155" spans="1:23" s="2" customFormat="1" ht="12.75">
      <c r="A155" s="120"/>
      <c r="C155" s="199"/>
      <c r="F155" s="162"/>
      <c r="G155" s="214" t="s">
        <v>95</v>
      </c>
      <c r="H155" s="215"/>
      <c r="I155" s="216"/>
      <c r="J155" s="162" t="s">
        <v>250</v>
      </c>
      <c r="K155" s="61"/>
      <c r="L155" s="162" t="s">
        <v>250</v>
      </c>
      <c r="M155" s="61"/>
      <c r="N155" s="162" t="s">
        <v>250</v>
      </c>
      <c r="O155" s="61"/>
      <c r="P155" s="162" t="s">
        <v>250</v>
      </c>
      <c r="Q155" s="61" t="s">
        <v>96</v>
      </c>
      <c r="R155" s="162" t="s">
        <v>250</v>
      </c>
      <c r="S155" s="162"/>
      <c r="T155" s="225"/>
      <c r="U155" s="175"/>
      <c r="V155" s="175"/>
      <c r="W155" s="315"/>
    </row>
    <row r="156" spans="1:101" s="131" customFormat="1" ht="12.75">
      <c r="A156" s="129" t="s">
        <v>97</v>
      </c>
      <c r="B156" s="203" t="s">
        <v>98</v>
      </c>
      <c r="C156" s="204">
        <v>5</v>
      </c>
      <c r="D156" s="205">
        <v>34872</v>
      </c>
      <c r="E156" s="206">
        <v>0.5416666666666666</v>
      </c>
      <c r="F156" s="207" t="s">
        <v>427</v>
      </c>
      <c r="G156" s="208">
        <v>90</v>
      </c>
      <c r="H156" s="205"/>
      <c r="I156" s="206"/>
      <c r="J156" s="209">
        <v>0</v>
      </c>
      <c r="K156" s="210">
        <v>1</v>
      </c>
      <c r="L156" s="209">
        <v>1</v>
      </c>
      <c r="M156" s="210">
        <v>1</v>
      </c>
      <c r="N156" s="209">
        <v>0</v>
      </c>
      <c r="O156" s="210">
        <v>1</v>
      </c>
      <c r="P156" s="209">
        <v>45</v>
      </c>
      <c r="Q156" s="210">
        <v>72</v>
      </c>
      <c r="R156" s="209"/>
      <c r="S156" s="211"/>
      <c r="T156" s="239">
        <f>(J156/$C156)*K156*100</f>
        <v>0</v>
      </c>
      <c r="U156" s="177">
        <f>((L156/$C156)*M156*100)+T156</f>
        <v>20</v>
      </c>
      <c r="V156" s="212">
        <f>((((N156)*O156)+((P156)*Q156)+(R156))/$C156)*100</f>
        <v>64800</v>
      </c>
      <c r="W156" s="316"/>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row>
    <row r="157" spans="1:23" s="2" customFormat="1" ht="12.75">
      <c r="A157" s="120"/>
      <c r="B157" s="2" t="s">
        <v>99</v>
      </c>
      <c r="C157" s="199"/>
      <c r="F157" s="162"/>
      <c r="J157" s="162" t="s">
        <v>250</v>
      </c>
      <c r="K157" s="61"/>
      <c r="L157" s="162" t="s">
        <v>250</v>
      </c>
      <c r="M157" s="61"/>
      <c r="N157" s="162" t="s">
        <v>250</v>
      </c>
      <c r="O157" s="61"/>
      <c r="P157" s="162" t="s">
        <v>100</v>
      </c>
      <c r="Q157" s="61"/>
      <c r="R157" s="162" t="s">
        <v>250</v>
      </c>
      <c r="S157" s="162"/>
      <c r="T157" s="225"/>
      <c r="U157" s="175"/>
      <c r="V157" s="202"/>
      <c r="W157" s="315"/>
    </row>
    <row r="158" spans="1:23" s="2" customFormat="1" ht="12.75">
      <c r="A158" s="120"/>
      <c r="B158" s="2" t="s">
        <v>101</v>
      </c>
      <c r="C158" s="199"/>
      <c r="F158" s="162"/>
      <c r="G158" s="213"/>
      <c r="H158" s="205"/>
      <c r="I158" s="206"/>
      <c r="J158" s="209"/>
      <c r="K158" s="210">
        <v>1</v>
      </c>
      <c r="L158" s="209"/>
      <c r="M158" s="210">
        <v>1</v>
      </c>
      <c r="N158" s="209"/>
      <c r="O158" s="210">
        <v>1</v>
      </c>
      <c r="P158" s="209"/>
      <c r="Q158" s="210">
        <v>1</v>
      </c>
      <c r="R158" s="209"/>
      <c r="S158" s="211"/>
      <c r="T158" s="239"/>
      <c r="U158" s="177"/>
      <c r="V158" s="212"/>
      <c r="W158" s="315"/>
    </row>
    <row r="159" spans="1:23" s="2" customFormat="1" ht="13.5" thickBot="1">
      <c r="A159" s="120"/>
      <c r="B159" s="2" t="s">
        <v>102</v>
      </c>
      <c r="C159" s="199"/>
      <c r="F159" s="162"/>
      <c r="G159" s="214"/>
      <c r="H159" s="215"/>
      <c r="I159" s="216"/>
      <c r="J159" s="162" t="s">
        <v>250</v>
      </c>
      <c r="K159" s="61"/>
      <c r="L159" s="162" t="s">
        <v>250</v>
      </c>
      <c r="M159" s="61"/>
      <c r="N159" s="162" t="s">
        <v>250</v>
      </c>
      <c r="O159" s="61"/>
      <c r="P159" s="162" t="s">
        <v>250</v>
      </c>
      <c r="Q159" s="61"/>
      <c r="R159" s="162" t="s">
        <v>250</v>
      </c>
      <c r="S159" s="162"/>
      <c r="T159" s="225"/>
      <c r="U159" s="175"/>
      <c r="V159" s="175"/>
      <c r="W159" s="315"/>
    </row>
    <row r="160" spans="1:101" s="38" customFormat="1" ht="13.5" thickTop="1">
      <c r="A160" s="230"/>
      <c r="C160" s="288"/>
      <c r="F160" s="237"/>
      <c r="G160" s="236"/>
      <c r="H160" s="233"/>
      <c r="I160" s="234"/>
      <c r="J160" s="237"/>
      <c r="K160" s="238"/>
      <c r="L160" s="237"/>
      <c r="M160" s="238"/>
      <c r="N160" s="237"/>
      <c r="O160" s="238"/>
      <c r="P160" s="237"/>
      <c r="Q160" s="238"/>
      <c r="R160" s="237"/>
      <c r="S160" s="237"/>
      <c r="T160" s="227"/>
      <c r="U160" s="228"/>
      <c r="V160" s="228"/>
      <c r="W160" s="320"/>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row>
    <row r="161" spans="1:23" ht="12.75">
      <c r="A161" s="137" t="s">
        <v>103</v>
      </c>
      <c r="B161" s="2"/>
      <c r="C161" s="199"/>
      <c r="D161" s="113" t="s">
        <v>104</v>
      </c>
      <c r="E161" s="2"/>
      <c r="G161" s="214"/>
      <c r="H161" s="215"/>
      <c r="I161" s="216"/>
      <c r="K161" s="61"/>
      <c r="M161" s="61"/>
      <c r="O161" s="61"/>
      <c r="Q161" s="61"/>
      <c r="W161" s="315"/>
    </row>
    <row r="162" spans="1:23" ht="12.75">
      <c r="A162" s="120" t="s">
        <v>478</v>
      </c>
      <c r="B162" s="2" t="s">
        <v>581</v>
      </c>
      <c r="C162" s="199"/>
      <c r="D162" s="2" t="s">
        <v>105</v>
      </c>
      <c r="E162" s="2"/>
      <c r="I162" s="2"/>
      <c r="K162" s="61"/>
      <c r="M162" s="61"/>
      <c r="O162" s="61"/>
      <c r="Q162" s="61"/>
      <c r="W162" s="315"/>
    </row>
    <row r="163" spans="1:23" ht="12.75">
      <c r="A163" s="120" t="s">
        <v>258</v>
      </c>
      <c r="B163" s="2" t="s">
        <v>582</v>
      </c>
      <c r="C163" s="199"/>
      <c r="D163" s="2"/>
      <c r="E163" s="2"/>
      <c r="I163" s="2"/>
      <c r="K163" s="61"/>
      <c r="M163" s="61"/>
      <c r="O163" s="61"/>
      <c r="Q163" s="61"/>
      <c r="W163" s="315"/>
    </row>
    <row r="164" spans="1:23" ht="12.75">
      <c r="A164" s="120" t="s">
        <v>260</v>
      </c>
      <c r="B164" s="2" t="s">
        <v>583</v>
      </c>
      <c r="C164" s="199"/>
      <c r="D164" s="2"/>
      <c r="E164" s="2"/>
      <c r="I164" s="2"/>
      <c r="K164" s="61"/>
      <c r="M164" s="61"/>
      <c r="O164" s="61"/>
      <c r="Q164" s="61"/>
      <c r="W164" s="315"/>
    </row>
    <row r="165" spans="1:23" ht="12.75">
      <c r="A165" s="120" t="s">
        <v>584</v>
      </c>
      <c r="B165" s="2" t="s">
        <v>585</v>
      </c>
      <c r="C165" s="199"/>
      <c r="D165" s="2"/>
      <c r="E165" s="2"/>
      <c r="I165" s="2"/>
      <c r="K165" s="61"/>
      <c r="M165" s="61"/>
      <c r="O165" s="61"/>
      <c r="Q165" s="61"/>
      <c r="W165" s="315"/>
    </row>
    <row r="166" spans="1:23" ht="12.75">
      <c r="A166" s="120" t="s">
        <v>586</v>
      </c>
      <c r="B166" s="2" t="s">
        <v>587</v>
      </c>
      <c r="C166" s="199"/>
      <c r="D166" s="2"/>
      <c r="E166" s="2"/>
      <c r="I166" s="2"/>
      <c r="K166" s="61"/>
      <c r="M166" s="61"/>
      <c r="O166" s="61"/>
      <c r="Q166" s="61"/>
      <c r="W166" s="315"/>
    </row>
    <row r="167" spans="1:23" ht="12.75">
      <c r="A167" s="120" t="s">
        <v>588</v>
      </c>
      <c r="B167" s="2" t="s">
        <v>495</v>
      </c>
      <c r="C167" s="199"/>
      <c r="D167" s="2"/>
      <c r="E167" s="2"/>
      <c r="I167" s="2"/>
      <c r="K167" s="61"/>
      <c r="M167" s="61"/>
      <c r="O167" s="61"/>
      <c r="Q167" s="61"/>
      <c r="W167" s="315"/>
    </row>
    <row r="168" spans="1:23" ht="12.75">
      <c r="A168" s="120" t="s">
        <v>589</v>
      </c>
      <c r="B168" s="2" t="s">
        <v>590</v>
      </c>
      <c r="C168" s="199"/>
      <c r="D168" s="2"/>
      <c r="E168" s="2"/>
      <c r="I168" s="2"/>
      <c r="K168" s="61"/>
      <c r="M168" s="61"/>
      <c r="O168" s="61"/>
      <c r="Q168" s="61"/>
      <c r="W168" s="315"/>
    </row>
    <row r="169" spans="1:23" ht="12.75">
      <c r="A169" s="120" t="s">
        <v>481</v>
      </c>
      <c r="B169" s="2" t="s">
        <v>591</v>
      </c>
      <c r="C169" s="199"/>
      <c r="D169" s="2"/>
      <c r="E169" s="2"/>
      <c r="I169" s="2"/>
      <c r="K169" s="61"/>
      <c r="M169" s="61"/>
      <c r="O169" s="61"/>
      <c r="Q169" s="61"/>
      <c r="W169" s="315"/>
    </row>
    <row r="170" spans="1:23" ht="12.75">
      <c r="A170" s="120" t="s">
        <v>370</v>
      </c>
      <c r="B170" s="2" t="s">
        <v>106</v>
      </c>
      <c r="C170" s="199"/>
      <c r="D170" s="2"/>
      <c r="E170" s="2"/>
      <c r="I170" s="2"/>
      <c r="K170" s="61"/>
      <c r="M170" s="61"/>
      <c r="O170" s="61"/>
      <c r="Q170" s="61"/>
      <c r="W170" s="315"/>
    </row>
    <row r="171" spans="1:23" ht="12.75">
      <c r="A171" s="120" t="s">
        <v>244</v>
      </c>
      <c r="B171" s="2" t="s">
        <v>107</v>
      </c>
      <c r="C171" s="199"/>
      <c r="D171" s="2"/>
      <c r="E171" s="2"/>
      <c r="I171" s="2"/>
      <c r="K171" s="61"/>
      <c r="M171" s="61"/>
      <c r="O171" s="61"/>
      <c r="Q171" s="61"/>
      <c r="W171" s="315"/>
    </row>
    <row r="172" spans="1:23" ht="12.75">
      <c r="A172" s="120" t="s">
        <v>93</v>
      </c>
      <c r="B172" s="2" t="s">
        <v>108</v>
      </c>
      <c r="C172" s="199"/>
      <c r="D172" s="2"/>
      <c r="E172" s="2"/>
      <c r="I172" s="2"/>
      <c r="K172" s="61"/>
      <c r="M172" s="61"/>
      <c r="O172" s="61"/>
      <c r="Q172" s="61"/>
      <c r="W172" s="315"/>
    </row>
    <row r="173" spans="1:23" ht="12.75">
      <c r="A173" s="120" t="s">
        <v>109</v>
      </c>
      <c r="B173" s="2" t="s">
        <v>110</v>
      </c>
      <c r="C173" s="199"/>
      <c r="D173" s="2"/>
      <c r="E173" s="2"/>
      <c r="I173" s="2"/>
      <c r="K173" s="61"/>
      <c r="M173" s="61"/>
      <c r="O173" s="61"/>
      <c r="Q173" s="61"/>
      <c r="W173" s="315"/>
    </row>
    <row r="174" spans="1:23" ht="13.5" thickBot="1">
      <c r="A174" s="304" t="s">
        <v>191</v>
      </c>
      <c r="B174" s="305" t="s">
        <v>47</v>
      </c>
      <c r="C174" s="306"/>
      <c r="D174" s="305"/>
      <c r="E174" s="305"/>
      <c r="F174" s="307"/>
      <c r="G174" s="305"/>
      <c r="H174" s="305"/>
      <c r="I174" s="305"/>
      <c r="J174" s="307"/>
      <c r="K174" s="308"/>
      <c r="L174" s="307"/>
      <c r="M174" s="308"/>
      <c r="N174" s="307"/>
      <c r="O174" s="308"/>
      <c r="P174" s="307"/>
      <c r="Q174" s="308"/>
      <c r="R174" s="307"/>
      <c r="S174" s="307"/>
      <c r="T174" s="309"/>
      <c r="U174" s="310"/>
      <c r="V174" s="310"/>
      <c r="W174" s="322"/>
    </row>
  </sheetData>
  <printOptions/>
  <pageMargins left="0.5" right="0.5" top="0.5" bottom="0.5" header="0" footer="0"/>
  <pageSetup fitToHeight="99" orientation="landscape" paperSize="9" scale="66"/>
  <rowBreaks count="2" manualBreakCount="2">
    <brk id="56" max="22" man="1"/>
    <brk id="113" max="22" man="1"/>
  </rowBreaks>
</worksheet>
</file>

<file path=xl/worksheets/sheet5.xml><?xml version="1.0" encoding="utf-8"?>
<worksheet xmlns="http://schemas.openxmlformats.org/spreadsheetml/2006/main" xmlns:r="http://schemas.openxmlformats.org/officeDocument/2006/relationships">
  <sheetPr>
    <pageSetUpPr fitToPage="1"/>
  </sheetPr>
  <dimension ref="A1:Y127"/>
  <sheetViews>
    <sheetView workbookViewId="0" topLeftCell="A1">
      <selection activeCell="A1" sqref="A1"/>
    </sheetView>
  </sheetViews>
  <sheetFormatPr defaultColWidth="11.00390625" defaultRowHeight="12"/>
  <cols>
    <col min="1" max="1" width="8.50390625" style="225" customWidth="1"/>
    <col min="2" max="3" width="10.50390625" style="219" customWidth="1"/>
    <col min="4" max="4" width="4.00390625" style="0" customWidth="1"/>
    <col min="5" max="5" width="33.875" style="0" customWidth="1"/>
    <col min="6" max="6" width="9.875" style="217" customWidth="1"/>
    <col min="7" max="7" width="9.375" style="0" customWidth="1"/>
    <col min="8" max="8" width="7.50390625" style="0" customWidth="1"/>
    <col min="9" max="9" width="7.00390625" style="162" customWidth="1"/>
    <col min="10" max="10" width="7.00390625" style="2" customWidth="1"/>
    <col min="11" max="11" width="8.50390625" style="2" customWidth="1"/>
    <col min="12" max="12" width="6.125" style="0" customWidth="1"/>
    <col min="13" max="13" width="4.00390625" style="162" customWidth="1"/>
    <col min="14" max="14" width="4.00390625" style="218" customWidth="1"/>
    <col min="15" max="15" width="4.875" style="162" customWidth="1"/>
    <col min="16" max="16" width="4.50390625" style="218" customWidth="1"/>
    <col min="17" max="17" width="4.00390625" style="162" customWidth="1"/>
    <col min="18" max="18" width="4.00390625" style="218" customWidth="1"/>
    <col min="19" max="19" width="4.00390625" style="162" customWidth="1"/>
    <col min="20" max="20" width="4.50390625" style="218" customWidth="1"/>
    <col min="21" max="22" width="4.00390625" style="162" customWidth="1"/>
    <col min="23" max="25" width="14.50390625" style="2" customWidth="1"/>
    <col min="26" max="16384" width="14.50390625" style="0" customWidth="1"/>
  </cols>
  <sheetData>
    <row r="1" spans="1:22" ht="16.5" thickBot="1">
      <c r="A1" s="325" t="s">
        <v>49</v>
      </c>
      <c r="B1" s="191"/>
      <c r="C1" s="191"/>
      <c r="D1" s="2"/>
      <c r="E1" s="2"/>
      <c r="F1" s="199"/>
      <c r="G1" s="2"/>
      <c r="H1" s="2"/>
      <c r="I1" s="2"/>
      <c r="L1" s="2"/>
      <c r="M1" s="2"/>
      <c r="N1" s="61"/>
      <c r="O1" s="2"/>
      <c r="P1" s="61"/>
      <c r="Q1" s="2"/>
      <c r="R1" s="61"/>
      <c r="S1" s="2"/>
      <c r="T1" s="61"/>
      <c r="U1" s="2"/>
      <c r="V1" s="2"/>
    </row>
    <row r="2" spans="1:22" ht="13.5" thickTop="1">
      <c r="A2" s="331"/>
      <c r="B2" s="291"/>
      <c r="C2" s="229"/>
      <c r="D2" s="326" t="s">
        <v>526</v>
      </c>
      <c r="E2" s="38"/>
      <c r="F2" s="288"/>
      <c r="G2" s="38"/>
      <c r="H2" s="38"/>
      <c r="I2" s="237"/>
      <c r="J2" s="38"/>
      <c r="K2" s="38"/>
      <c r="L2" s="38"/>
      <c r="M2" s="237" t="s">
        <v>527</v>
      </c>
      <c r="N2" s="238"/>
      <c r="O2" s="237" t="s">
        <v>458</v>
      </c>
      <c r="P2" s="238"/>
      <c r="Q2" s="237" t="s">
        <v>528</v>
      </c>
      <c r="R2" s="238"/>
      <c r="S2" s="237" t="s">
        <v>529</v>
      </c>
      <c r="T2" s="238"/>
      <c r="U2" s="237" t="s">
        <v>459</v>
      </c>
      <c r="V2" s="312"/>
    </row>
    <row r="3" spans="1:22" ht="12.75">
      <c r="A3" s="327" t="s">
        <v>464</v>
      </c>
      <c r="B3" s="202" t="s">
        <v>465</v>
      </c>
      <c r="C3" s="226" t="s">
        <v>321</v>
      </c>
      <c r="D3" s="120"/>
      <c r="E3" s="2"/>
      <c r="F3" s="199"/>
      <c r="G3" s="2"/>
      <c r="H3" s="2"/>
      <c r="L3" s="2"/>
      <c r="M3" s="162" t="s">
        <v>460</v>
      </c>
      <c r="N3" s="61"/>
      <c r="O3" s="162" t="s">
        <v>461</v>
      </c>
      <c r="P3" s="61"/>
      <c r="Q3" s="162" t="s">
        <v>320</v>
      </c>
      <c r="R3" s="61"/>
      <c r="T3" s="61"/>
      <c r="U3" s="162" t="s">
        <v>462</v>
      </c>
      <c r="V3" s="174" t="s">
        <v>463</v>
      </c>
    </row>
    <row r="4" spans="1:22" ht="12.75">
      <c r="A4" s="327"/>
      <c r="B4" s="202"/>
      <c r="C4" s="226"/>
      <c r="D4" s="120"/>
      <c r="E4" s="2"/>
      <c r="F4" s="199"/>
      <c r="G4" s="2"/>
      <c r="H4" s="2"/>
      <c r="I4" s="162" t="s">
        <v>354</v>
      </c>
      <c r="K4" s="2" t="s">
        <v>467</v>
      </c>
      <c r="L4" s="2" t="s">
        <v>467</v>
      </c>
      <c r="N4" s="61" t="s">
        <v>468</v>
      </c>
      <c r="P4" s="61" t="s">
        <v>468</v>
      </c>
      <c r="Q4" s="162" t="s">
        <v>469</v>
      </c>
      <c r="R4" s="61" t="s">
        <v>468</v>
      </c>
      <c r="S4" s="162" t="s">
        <v>469</v>
      </c>
      <c r="T4" s="61" t="s">
        <v>468</v>
      </c>
      <c r="U4" s="162" t="s">
        <v>469</v>
      </c>
      <c r="V4" s="161" t="s">
        <v>470</v>
      </c>
    </row>
    <row r="5" spans="1:22" ht="12.75">
      <c r="A5" s="327" t="s">
        <v>475</v>
      </c>
      <c r="B5" s="202" t="s">
        <v>475</v>
      </c>
      <c r="C5" s="226" t="s">
        <v>475</v>
      </c>
      <c r="D5" s="120" t="s">
        <v>347</v>
      </c>
      <c r="E5" s="2" t="s">
        <v>592</v>
      </c>
      <c r="F5" s="199" t="s">
        <v>361</v>
      </c>
      <c r="G5" s="2" t="s">
        <v>324</v>
      </c>
      <c r="H5" s="2" t="s">
        <v>354</v>
      </c>
      <c r="I5" s="162" t="s">
        <v>362</v>
      </c>
      <c r="J5" s="2" t="s">
        <v>363</v>
      </c>
      <c r="K5" s="2" t="s">
        <v>471</v>
      </c>
      <c r="L5" s="2" t="s">
        <v>472</v>
      </c>
      <c r="M5" s="162" t="s">
        <v>473</v>
      </c>
      <c r="N5" s="61"/>
      <c r="O5" s="162" t="s">
        <v>474</v>
      </c>
      <c r="P5" s="61"/>
      <c r="Q5" s="162" t="s">
        <v>325</v>
      </c>
      <c r="R5" s="61"/>
      <c r="S5" s="162">
        <v>7</v>
      </c>
      <c r="T5" s="61"/>
      <c r="U5" s="162">
        <v>9</v>
      </c>
      <c r="V5" s="174">
        <v>10</v>
      </c>
    </row>
    <row r="6" spans="1:22" ht="13.5" thickBot="1">
      <c r="A6" s="328" t="s">
        <v>593</v>
      </c>
      <c r="B6" s="329"/>
      <c r="C6" s="330"/>
      <c r="D6" s="120"/>
      <c r="E6" s="2"/>
      <c r="F6" s="199"/>
      <c r="G6" s="2"/>
      <c r="H6" s="2"/>
      <c r="L6" s="2"/>
      <c r="N6" s="61"/>
      <c r="P6" s="61"/>
      <c r="R6" s="61"/>
      <c r="T6" s="61"/>
      <c r="V6" s="174"/>
    </row>
    <row r="7" spans="1:25" s="38" customFormat="1" ht="13.5" thickTop="1">
      <c r="A7" s="227">
        <f>(M7/$F7)*N7*100</f>
        <v>0</v>
      </c>
      <c r="B7" s="228">
        <f>((O7/$F7)*P7*100)+A7</f>
        <v>4120</v>
      </c>
      <c r="C7" s="229">
        <f>((((Q7)*R7)+((S7)*T7)+(U7))/$F7)*100</f>
        <v>25920</v>
      </c>
      <c r="D7" s="230" t="s">
        <v>594</v>
      </c>
      <c r="E7" s="231" t="s">
        <v>133</v>
      </c>
      <c r="F7" s="232">
        <v>5</v>
      </c>
      <c r="G7" s="233">
        <v>34880</v>
      </c>
      <c r="H7" s="234">
        <v>0.3333333333333333</v>
      </c>
      <c r="I7" s="235">
        <v>0.3756944444444445</v>
      </c>
      <c r="J7" s="236">
        <v>82</v>
      </c>
      <c r="K7" s="233">
        <v>34882</v>
      </c>
      <c r="L7" s="234">
        <v>0.375</v>
      </c>
      <c r="M7" s="237">
        <v>0</v>
      </c>
      <c r="N7" s="238">
        <v>1</v>
      </c>
      <c r="O7" s="237">
        <v>103</v>
      </c>
      <c r="P7" s="238">
        <v>2</v>
      </c>
      <c r="Q7" s="237">
        <v>0</v>
      </c>
      <c r="R7" s="238">
        <v>1</v>
      </c>
      <c r="S7" s="237">
        <v>36</v>
      </c>
      <c r="T7" s="238">
        <v>36</v>
      </c>
      <c r="U7" s="237"/>
      <c r="V7" s="312">
        <v>3</v>
      </c>
      <c r="W7" s="2"/>
      <c r="X7" s="2"/>
      <c r="Y7" s="2"/>
    </row>
    <row r="8" spans="1:22" s="2" customFormat="1" ht="12.75">
      <c r="A8" s="225"/>
      <c r="B8" s="175"/>
      <c r="C8" s="226"/>
      <c r="D8" s="120"/>
      <c r="E8" s="2" t="s">
        <v>595</v>
      </c>
      <c r="F8" s="199"/>
      <c r="I8" s="162"/>
      <c r="M8" s="162"/>
      <c r="N8" s="61"/>
      <c r="O8" s="162"/>
      <c r="P8" s="61"/>
      <c r="Q8" s="162"/>
      <c r="R8" s="61"/>
      <c r="S8" s="162"/>
      <c r="T8" s="61"/>
      <c r="U8" s="162"/>
      <c r="V8" s="174"/>
    </row>
    <row r="9" spans="1:22" s="2" customFormat="1" ht="12.75">
      <c r="A9" s="225"/>
      <c r="B9" s="175"/>
      <c r="C9" s="226"/>
      <c r="D9" s="120"/>
      <c r="E9" s="2" t="s">
        <v>596</v>
      </c>
      <c r="F9" s="199"/>
      <c r="I9" s="162"/>
      <c r="M9" s="162"/>
      <c r="N9" s="61"/>
      <c r="O9" s="162"/>
      <c r="P9" s="61"/>
      <c r="Q9" s="162"/>
      <c r="R9" s="61"/>
      <c r="S9" s="162"/>
      <c r="T9" s="61"/>
      <c r="U9" s="162"/>
      <c r="V9" s="174"/>
    </row>
    <row r="10" spans="1:25" s="131" customFormat="1" ht="12.75">
      <c r="A10" s="239">
        <f>(M10/$F10)*N10*100</f>
        <v>0</v>
      </c>
      <c r="B10" s="177">
        <f>((O10/$F10)*P10*100)+A10</f>
        <v>800</v>
      </c>
      <c r="C10" s="240">
        <f>((((Q10)*R10)+((S10)*T10)+(U10))/$F10)*100</f>
        <v>5200</v>
      </c>
      <c r="D10" s="129" t="s">
        <v>597</v>
      </c>
      <c r="E10" s="203" t="s">
        <v>552</v>
      </c>
      <c r="F10" s="204">
        <v>1</v>
      </c>
      <c r="G10" s="205">
        <v>34881</v>
      </c>
      <c r="H10" s="206">
        <v>0.6395833333333333</v>
      </c>
      <c r="I10" s="207"/>
      <c r="J10" s="208"/>
      <c r="K10" s="205">
        <v>34883</v>
      </c>
      <c r="L10" s="206">
        <v>0.5208333333333334</v>
      </c>
      <c r="M10" s="209">
        <v>0</v>
      </c>
      <c r="N10" s="210">
        <v>1</v>
      </c>
      <c r="O10" s="209">
        <v>8</v>
      </c>
      <c r="P10" s="210">
        <v>1</v>
      </c>
      <c r="Q10" s="209">
        <v>0</v>
      </c>
      <c r="R10" s="210">
        <v>1</v>
      </c>
      <c r="S10" s="209">
        <v>52</v>
      </c>
      <c r="T10" s="210">
        <v>1</v>
      </c>
      <c r="U10" s="209"/>
      <c r="V10" s="211"/>
      <c r="W10" s="2"/>
      <c r="X10" s="2"/>
      <c r="Y10" s="2"/>
    </row>
    <row r="11" spans="1:22" s="2" customFormat="1" ht="12.75">
      <c r="A11" s="225"/>
      <c r="B11" s="175"/>
      <c r="C11" s="226"/>
      <c r="D11" s="120"/>
      <c r="E11" s="2" t="s">
        <v>553</v>
      </c>
      <c r="F11" s="199"/>
      <c r="I11" s="162"/>
      <c r="M11" s="162" t="s">
        <v>250</v>
      </c>
      <c r="N11" s="61"/>
      <c r="O11" s="162" t="s">
        <v>250</v>
      </c>
      <c r="P11" s="61">
        <v>15</v>
      </c>
      <c r="Q11" s="162" t="s">
        <v>250</v>
      </c>
      <c r="R11" s="61"/>
      <c r="S11" s="162" t="s">
        <v>250</v>
      </c>
      <c r="T11" s="61"/>
      <c r="U11" s="162" t="s">
        <v>250</v>
      </c>
      <c r="V11" s="174"/>
    </row>
    <row r="12" spans="1:22" s="2" customFormat="1" ht="12.75">
      <c r="A12" s="239"/>
      <c r="B12" s="177"/>
      <c r="C12" s="240"/>
      <c r="D12" s="120"/>
      <c r="E12" s="2" t="s">
        <v>554</v>
      </c>
      <c r="F12" s="199"/>
      <c r="I12" s="162"/>
      <c r="J12" s="213"/>
      <c r="K12" s="205"/>
      <c r="L12" s="206"/>
      <c r="M12" s="209"/>
      <c r="N12" s="210">
        <v>1</v>
      </c>
      <c r="O12" s="209"/>
      <c r="P12" s="210">
        <v>1</v>
      </c>
      <c r="Q12" s="209"/>
      <c r="R12" s="210">
        <v>1</v>
      </c>
      <c r="S12" s="209"/>
      <c r="T12" s="210">
        <v>1</v>
      </c>
      <c r="U12" s="209"/>
      <c r="V12" s="211"/>
    </row>
    <row r="13" spans="1:25" s="254" customFormat="1" ht="12.75">
      <c r="A13" s="241">
        <f>(M13/$F13)*N13*100</f>
        <v>20</v>
      </c>
      <c r="B13" s="242">
        <f>((O13/$F13)*P13*100)+A13</f>
        <v>12260</v>
      </c>
      <c r="C13" s="243">
        <f>((((Q13)*R13)+((S13)*T13)+(U13))/$F13)*100</f>
        <v>14640</v>
      </c>
      <c r="D13" s="244" t="s">
        <v>555</v>
      </c>
      <c r="E13" s="245" t="s">
        <v>556</v>
      </c>
      <c r="F13" s="246">
        <v>5</v>
      </c>
      <c r="G13" s="247">
        <v>34881</v>
      </c>
      <c r="H13" s="248">
        <v>0.638888888888889</v>
      </c>
      <c r="I13" s="249"/>
      <c r="J13" s="250">
        <v>78</v>
      </c>
      <c r="K13" s="247">
        <v>34883</v>
      </c>
      <c r="L13" s="248">
        <v>0.5208333333333334</v>
      </c>
      <c r="M13" s="251">
        <v>1</v>
      </c>
      <c r="N13" s="252">
        <v>1</v>
      </c>
      <c r="O13" s="251">
        <v>17</v>
      </c>
      <c r="P13" s="252">
        <v>36</v>
      </c>
      <c r="Q13" s="251">
        <v>3</v>
      </c>
      <c r="R13" s="252">
        <v>1</v>
      </c>
      <c r="S13" s="251">
        <v>20</v>
      </c>
      <c r="T13" s="252">
        <v>36</v>
      </c>
      <c r="U13" s="251">
        <v>9</v>
      </c>
      <c r="V13" s="253">
        <v>9</v>
      </c>
      <c r="W13" s="2"/>
      <c r="X13" s="2"/>
      <c r="Y13" s="2"/>
    </row>
    <row r="14" spans="1:22" s="2" customFormat="1" ht="12.75">
      <c r="A14" s="225"/>
      <c r="B14" s="175"/>
      <c r="C14" s="226"/>
      <c r="D14" s="120"/>
      <c r="E14" s="2" t="s">
        <v>557</v>
      </c>
      <c r="F14" s="199"/>
      <c r="I14" s="162"/>
      <c r="M14" s="162" t="s">
        <v>250</v>
      </c>
      <c r="N14" s="61">
        <v>0</v>
      </c>
      <c r="O14" s="162" t="s">
        <v>250</v>
      </c>
      <c r="P14" s="61">
        <v>30</v>
      </c>
      <c r="Q14" s="162" t="s">
        <v>250</v>
      </c>
      <c r="R14" s="61"/>
      <c r="S14" s="162" t="s">
        <v>250</v>
      </c>
      <c r="T14" s="61">
        <v>15</v>
      </c>
      <c r="U14" s="162" t="s">
        <v>250</v>
      </c>
      <c r="V14" s="174"/>
    </row>
    <row r="15" spans="1:25" s="131" customFormat="1" ht="13.5" thickBot="1">
      <c r="A15" s="239" t="s">
        <v>558</v>
      </c>
      <c r="B15" s="177"/>
      <c r="C15" s="240"/>
      <c r="D15" s="129"/>
      <c r="F15" s="194"/>
      <c r="I15" s="172"/>
      <c r="M15" s="172"/>
      <c r="N15" s="195"/>
      <c r="O15" s="172"/>
      <c r="P15" s="195"/>
      <c r="Q15" s="172"/>
      <c r="R15" s="195"/>
      <c r="S15" s="172"/>
      <c r="T15" s="195"/>
      <c r="U15" s="172"/>
      <c r="V15" s="313"/>
      <c r="W15" s="2"/>
      <c r="X15" s="2"/>
      <c r="Y15" s="2"/>
    </row>
    <row r="16" spans="1:25" s="38" customFormat="1" ht="13.5" thickTop="1">
      <c r="A16" s="227">
        <f>(M16/$F16)*N16*100</f>
        <v>0</v>
      </c>
      <c r="B16" s="228">
        <f>((O16/$F16)*P16*100)+A16</f>
        <v>580</v>
      </c>
      <c r="C16" s="229">
        <f>((((Q16)*R16)+((S16)*T16)+(U16))/$F16)*100</f>
        <v>10800</v>
      </c>
      <c r="D16" s="230" t="s">
        <v>559</v>
      </c>
      <c r="E16" s="231" t="s">
        <v>560</v>
      </c>
      <c r="F16" s="255">
        <v>5</v>
      </c>
      <c r="G16" s="256">
        <v>34881</v>
      </c>
      <c r="H16" s="257">
        <v>0.9013888888888889</v>
      </c>
      <c r="I16" s="258"/>
      <c r="J16" s="259"/>
      <c r="K16" s="256">
        <v>34883</v>
      </c>
      <c r="L16" s="257">
        <v>0.5208333333333334</v>
      </c>
      <c r="M16" s="260">
        <v>0</v>
      </c>
      <c r="N16" s="261">
        <v>1</v>
      </c>
      <c r="O16" s="260">
        <v>29</v>
      </c>
      <c r="P16" s="261">
        <v>1</v>
      </c>
      <c r="Q16" s="260">
        <v>0</v>
      </c>
      <c r="R16" s="261">
        <v>1</v>
      </c>
      <c r="S16" s="260">
        <v>15</v>
      </c>
      <c r="T16" s="261">
        <v>36</v>
      </c>
      <c r="U16" s="260"/>
      <c r="V16" s="262">
        <v>9</v>
      </c>
      <c r="W16" s="2"/>
      <c r="X16" s="2"/>
      <c r="Y16" s="2"/>
    </row>
    <row r="17" spans="1:22" s="2" customFormat="1" ht="12.75">
      <c r="A17" s="225"/>
      <c r="B17" s="175"/>
      <c r="C17" s="226"/>
      <c r="D17" s="120"/>
      <c r="E17" s="2" t="s">
        <v>561</v>
      </c>
      <c r="F17" s="199"/>
      <c r="I17" s="162"/>
      <c r="K17" s="2" t="s">
        <v>562</v>
      </c>
      <c r="M17" s="162" t="s">
        <v>250</v>
      </c>
      <c r="N17" s="61"/>
      <c r="O17" s="162" t="s">
        <v>250</v>
      </c>
      <c r="P17" s="61"/>
      <c r="Q17" s="162" t="s">
        <v>250</v>
      </c>
      <c r="R17" s="61"/>
      <c r="S17" s="162" t="s">
        <v>250</v>
      </c>
      <c r="T17" s="61">
        <v>5</v>
      </c>
      <c r="U17" s="162" t="s">
        <v>250</v>
      </c>
      <c r="V17" s="174">
        <v>20</v>
      </c>
    </row>
    <row r="18" spans="1:25" s="131" customFormat="1" ht="12.75">
      <c r="A18" s="239">
        <f>(M18/$F18)*N18*100</f>
        <v>0</v>
      </c>
      <c r="B18" s="177">
        <f>((O18/$F18)*P18*100)+A18</f>
        <v>100</v>
      </c>
      <c r="C18" s="240">
        <f>((((Q18)*R18)+((S18)*T18)+(U18))/$F18)*100</f>
        <v>2520</v>
      </c>
      <c r="D18" s="129" t="s">
        <v>563</v>
      </c>
      <c r="E18" s="203" t="s">
        <v>564</v>
      </c>
      <c r="F18" s="263">
        <v>5</v>
      </c>
      <c r="G18" s="264">
        <v>34881</v>
      </c>
      <c r="H18" s="265">
        <v>0.9006944444444445</v>
      </c>
      <c r="I18" s="266"/>
      <c r="J18" s="267"/>
      <c r="K18" s="264">
        <v>34885</v>
      </c>
      <c r="L18" s="265">
        <v>0.7708333333333334</v>
      </c>
      <c r="M18" s="172">
        <v>0</v>
      </c>
      <c r="N18" s="195">
        <v>1</v>
      </c>
      <c r="O18" s="172">
        <v>5</v>
      </c>
      <c r="P18" s="195">
        <v>1</v>
      </c>
      <c r="Q18" s="172"/>
      <c r="R18" s="195">
        <v>1</v>
      </c>
      <c r="S18" s="172">
        <v>62</v>
      </c>
      <c r="T18" s="195">
        <v>2</v>
      </c>
      <c r="U18" s="172">
        <v>2</v>
      </c>
      <c r="V18" s="313"/>
      <c r="W18" s="2"/>
      <c r="X18" s="2"/>
      <c r="Y18" s="2"/>
    </row>
    <row r="19" spans="1:22" s="2" customFormat="1" ht="12.75">
      <c r="A19" s="225"/>
      <c r="B19" s="175"/>
      <c r="C19" s="226"/>
      <c r="D19" s="120"/>
      <c r="E19" s="2" t="s">
        <v>565</v>
      </c>
      <c r="F19" s="199"/>
      <c r="I19" s="162" t="s">
        <v>566</v>
      </c>
      <c r="M19" s="162" t="s">
        <v>250</v>
      </c>
      <c r="N19" s="61"/>
      <c r="O19" s="162" t="s">
        <v>250</v>
      </c>
      <c r="P19" s="61"/>
      <c r="Q19" s="162" t="s">
        <v>250</v>
      </c>
      <c r="R19" s="61"/>
      <c r="S19" s="162" t="s">
        <v>250</v>
      </c>
      <c r="T19" s="61"/>
      <c r="U19" s="162" t="s">
        <v>250</v>
      </c>
      <c r="V19" s="174"/>
    </row>
    <row r="20" spans="1:25" s="254" customFormat="1" ht="12.75">
      <c r="A20" s="241">
        <f>(M20/$F20)*N20*100</f>
        <v>0</v>
      </c>
      <c r="B20" s="242">
        <f>((O20/$F20)*P20*100)+A20</f>
        <v>280</v>
      </c>
      <c r="C20" s="243">
        <f>((((Q20)*R20)+((S20)*T20)+(U20))/$F20)*100</f>
        <v>3279.9999999999995</v>
      </c>
      <c r="D20" s="244" t="s">
        <v>567</v>
      </c>
      <c r="E20" s="245" t="s">
        <v>568</v>
      </c>
      <c r="F20" s="246">
        <v>5</v>
      </c>
      <c r="G20" s="247">
        <v>34881</v>
      </c>
      <c r="H20" s="248">
        <v>0.6319444444444444</v>
      </c>
      <c r="I20" s="249"/>
      <c r="J20" s="250"/>
      <c r="K20" s="247">
        <v>34883</v>
      </c>
      <c r="L20" s="248">
        <v>0.5208333333333334</v>
      </c>
      <c r="M20" s="251">
        <v>0</v>
      </c>
      <c r="N20" s="252">
        <v>1</v>
      </c>
      <c r="O20" s="251">
        <v>14</v>
      </c>
      <c r="P20" s="252">
        <v>1</v>
      </c>
      <c r="Q20" s="251">
        <v>1</v>
      </c>
      <c r="R20" s="252">
        <v>1</v>
      </c>
      <c r="S20" s="251">
        <v>40</v>
      </c>
      <c r="T20" s="252">
        <v>4</v>
      </c>
      <c r="U20" s="251">
        <v>3</v>
      </c>
      <c r="V20" s="253"/>
      <c r="W20" s="2"/>
      <c r="X20" s="2"/>
      <c r="Y20" s="2"/>
    </row>
    <row r="21" spans="1:22" s="2" customFormat="1" ht="12.75">
      <c r="A21" s="225"/>
      <c r="B21" s="175"/>
      <c r="C21" s="226"/>
      <c r="D21" s="120"/>
      <c r="E21" s="2" t="s">
        <v>447</v>
      </c>
      <c r="F21" s="199"/>
      <c r="I21" s="162"/>
      <c r="M21" s="162" t="s">
        <v>250</v>
      </c>
      <c r="N21" s="61"/>
      <c r="O21" s="162" t="s">
        <v>250</v>
      </c>
      <c r="P21" s="61"/>
      <c r="Q21" s="162" t="s">
        <v>250</v>
      </c>
      <c r="R21" s="61"/>
      <c r="S21" s="162" t="s">
        <v>250</v>
      </c>
      <c r="T21" s="61">
        <v>15</v>
      </c>
      <c r="U21" s="162" t="s">
        <v>250</v>
      </c>
      <c r="V21" s="174"/>
    </row>
    <row r="22" spans="1:22" s="2" customFormat="1" ht="12.75">
      <c r="A22" s="239"/>
      <c r="B22" s="177"/>
      <c r="C22" s="240"/>
      <c r="D22" s="120"/>
      <c r="E22" s="2" t="s">
        <v>415</v>
      </c>
      <c r="F22" s="199"/>
      <c r="I22" s="162"/>
      <c r="J22" s="213"/>
      <c r="K22" s="205"/>
      <c r="L22" s="206"/>
      <c r="M22" s="209"/>
      <c r="N22" s="210">
        <v>1</v>
      </c>
      <c r="O22" s="209"/>
      <c r="P22" s="210">
        <v>1</v>
      </c>
      <c r="Q22" s="209"/>
      <c r="R22" s="210">
        <v>1</v>
      </c>
      <c r="S22" s="209"/>
      <c r="T22" s="210">
        <v>1</v>
      </c>
      <c r="U22" s="209"/>
      <c r="V22" s="211"/>
    </row>
    <row r="23" spans="1:25" s="131" customFormat="1" ht="12.75">
      <c r="A23" s="239">
        <f>(M23/$F23)*N23*100</f>
        <v>0</v>
      </c>
      <c r="B23" s="177">
        <f>((O23/$F23)*P23*100)+A23</f>
        <v>520</v>
      </c>
      <c r="C23" s="240">
        <f>((((Q23)*R23)+((S23)*T23)+(U23))/$F23)*100</f>
        <v>20160</v>
      </c>
      <c r="D23" s="129" t="s">
        <v>416</v>
      </c>
      <c r="E23" s="203" t="s">
        <v>135</v>
      </c>
      <c r="F23" s="204">
        <v>5</v>
      </c>
      <c r="G23" s="205">
        <v>34881</v>
      </c>
      <c r="H23" s="206">
        <v>0.6326388888888889</v>
      </c>
      <c r="I23" s="207"/>
      <c r="J23" s="208"/>
      <c r="K23" s="205">
        <v>34883</v>
      </c>
      <c r="L23" s="206">
        <v>0.5208333333333334</v>
      </c>
      <c r="M23" s="209">
        <v>0</v>
      </c>
      <c r="N23" s="210">
        <v>1</v>
      </c>
      <c r="O23" s="209">
        <v>26</v>
      </c>
      <c r="P23" s="210">
        <v>1</v>
      </c>
      <c r="Q23" s="209">
        <v>0</v>
      </c>
      <c r="R23" s="210">
        <v>1</v>
      </c>
      <c r="S23" s="209">
        <v>28</v>
      </c>
      <c r="T23" s="210">
        <v>36</v>
      </c>
      <c r="U23" s="209"/>
      <c r="V23" s="211"/>
      <c r="W23" s="2"/>
      <c r="X23" s="2"/>
      <c r="Y23" s="2"/>
    </row>
    <row r="24" spans="1:22" s="2" customFormat="1" ht="12.75">
      <c r="A24" s="225"/>
      <c r="B24" s="175"/>
      <c r="C24" s="226"/>
      <c r="D24" s="120"/>
      <c r="E24" s="2" t="s">
        <v>417</v>
      </c>
      <c r="F24" s="199"/>
      <c r="I24" s="162"/>
      <c r="M24" s="162" t="s">
        <v>250</v>
      </c>
      <c r="N24" s="61"/>
      <c r="O24" s="162" t="s">
        <v>250</v>
      </c>
      <c r="P24" s="61">
        <v>5</v>
      </c>
      <c r="Q24" s="162" t="s">
        <v>250</v>
      </c>
      <c r="R24" s="61"/>
      <c r="S24" s="162" t="s">
        <v>250</v>
      </c>
      <c r="T24" s="61">
        <v>5</v>
      </c>
      <c r="U24" s="162" t="s">
        <v>250</v>
      </c>
      <c r="V24" s="174"/>
    </row>
    <row r="25" spans="1:25" s="131" customFormat="1" ht="12.75">
      <c r="A25" s="239">
        <f>(M25/$F25)*N25*100</f>
        <v>0</v>
      </c>
      <c r="B25" s="177">
        <f>((O25/$F25)*P25*100)+A25</f>
        <v>433.3333333333333</v>
      </c>
      <c r="C25" s="240">
        <f>((((Q25)*R25)+((S25)*T25)+(U25))/$F25)*100</f>
        <v>2466.666666666667</v>
      </c>
      <c r="D25" s="129" t="s">
        <v>418</v>
      </c>
      <c r="E25" s="203" t="s">
        <v>134</v>
      </c>
      <c r="F25" s="204">
        <v>3</v>
      </c>
      <c r="G25" s="205">
        <v>34881</v>
      </c>
      <c r="H25" s="206">
        <v>0.6347222222222222</v>
      </c>
      <c r="I25" s="207"/>
      <c r="J25" s="208"/>
      <c r="K25" s="205">
        <v>34885</v>
      </c>
      <c r="L25" s="206">
        <v>0.7708333333333334</v>
      </c>
      <c r="M25" s="209">
        <v>0</v>
      </c>
      <c r="N25" s="210">
        <v>1</v>
      </c>
      <c r="O25" s="209">
        <v>13</v>
      </c>
      <c r="P25" s="210">
        <v>1</v>
      </c>
      <c r="Q25" s="209">
        <v>1</v>
      </c>
      <c r="R25" s="210">
        <v>1</v>
      </c>
      <c r="S25" s="209">
        <v>35</v>
      </c>
      <c r="T25" s="210">
        <v>2</v>
      </c>
      <c r="U25" s="209">
        <v>3</v>
      </c>
      <c r="V25" s="211">
        <v>2</v>
      </c>
      <c r="W25" s="2"/>
      <c r="X25" s="2"/>
      <c r="Y25" s="2"/>
    </row>
    <row r="26" spans="1:22" s="2" customFormat="1" ht="12.75">
      <c r="A26" s="225"/>
      <c r="B26" s="175"/>
      <c r="C26" s="226"/>
      <c r="D26" s="120"/>
      <c r="F26" s="199"/>
      <c r="I26" s="268" t="s">
        <v>419</v>
      </c>
      <c r="M26" s="162" t="s">
        <v>250</v>
      </c>
      <c r="N26" s="61"/>
      <c r="O26" s="162" t="s">
        <v>250</v>
      </c>
      <c r="P26" s="61"/>
      <c r="Q26" s="162" t="s">
        <v>250</v>
      </c>
      <c r="R26" s="61"/>
      <c r="S26" s="162" t="s">
        <v>250</v>
      </c>
      <c r="T26" s="61"/>
      <c r="U26" s="162" t="s">
        <v>250</v>
      </c>
      <c r="V26" s="174"/>
    </row>
    <row r="27" spans="1:25" s="254" customFormat="1" ht="12.75">
      <c r="A27" s="241">
        <f>(M27/$F27)*N27*100</f>
        <v>250</v>
      </c>
      <c r="B27" s="242">
        <f>((O27/$F27)*P27*100)+A27</f>
        <v>50650</v>
      </c>
      <c r="C27" s="243">
        <f>((((Q27)*R27)+((S27)*T27)+(U27))/$F27)*100</f>
        <v>27350</v>
      </c>
      <c r="D27" s="244" t="s">
        <v>420</v>
      </c>
      <c r="E27" s="245" t="s">
        <v>421</v>
      </c>
      <c r="F27" s="246">
        <v>2</v>
      </c>
      <c r="G27" s="247">
        <v>34880</v>
      </c>
      <c r="H27" s="248">
        <v>0.3576388888888889</v>
      </c>
      <c r="I27" s="249">
        <v>0.37986111111111115</v>
      </c>
      <c r="J27" s="250">
        <v>82</v>
      </c>
      <c r="K27" s="247">
        <v>34882</v>
      </c>
      <c r="L27" s="248">
        <v>0.375</v>
      </c>
      <c r="M27" s="251">
        <v>5</v>
      </c>
      <c r="N27" s="252">
        <v>1</v>
      </c>
      <c r="O27" s="251">
        <v>28</v>
      </c>
      <c r="P27" s="252">
        <v>36</v>
      </c>
      <c r="Q27" s="251">
        <v>7</v>
      </c>
      <c r="R27" s="252">
        <v>1</v>
      </c>
      <c r="S27" s="251">
        <v>15</v>
      </c>
      <c r="T27" s="252">
        <v>36</v>
      </c>
      <c r="U27" s="251"/>
      <c r="V27" s="253"/>
      <c r="W27" s="2"/>
      <c r="X27" s="2"/>
      <c r="Y27" s="2"/>
    </row>
    <row r="28" spans="1:22" s="2" customFormat="1" ht="12.75">
      <c r="A28" s="225"/>
      <c r="B28" s="175"/>
      <c r="C28" s="226"/>
      <c r="D28" s="120"/>
      <c r="E28" s="2" t="s">
        <v>422</v>
      </c>
      <c r="F28" s="199"/>
      <c r="I28" s="162"/>
      <c r="M28" s="162" t="s">
        <v>250</v>
      </c>
      <c r="N28" s="61"/>
      <c r="O28" s="162" t="s">
        <v>423</v>
      </c>
      <c r="P28" s="61"/>
      <c r="Q28" s="162" t="s">
        <v>250</v>
      </c>
      <c r="R28" s="61"/>
      <c r="S28" s="162" t="s">
        <v>250</v>
      </c>
      <c r="T28" s="61">
        <v>20</v>
      </c>
      <c r="U28" s="162" t="s">
        <v>250</v>
      </c>
      <c r="V28" s="174"/>
    </row>
    <row r="29" spans="1:22" s="2" customFormat="1" ht="12.75">
      <c r="A29" s="239"/>
      <c r="B29" s="177"/>
      <c r="C29" s="240"/>
      <c r="D29" s="120"/>
      <c r="E29" s="2" t="s">
        <v>424</v>
      </c>
      <c r="F29" s="199"/>
      <c r="I29" s="162"/>
      <c r="J29" s="213"/>
      <c r="K29" s="205"/>
      <c r="L29" s="206"/>
      <c r="M29" s="209"/>
      <c r="N29" s="210">
        <v>1</v>
      </c>
      <c r="O29" s="209"/>
      <c r="P29" s="210">
        <v>1</v>
      </c>
      <c r="Q29" s="209"/>
      <c r="R29" s="210">
        <v>1</v>
      </c>
      <c r="S29" s="209"/>
      <c r="T29" s="210">
        <v>1</v>
      </c>
      <c r="U29" s="209"/>
      <c r="V29" s="211"/>
    </row>
    <row r="30" spans="1:25" s="131" customFormat="1" ht="12.75">
      <c r="A30" s="239">
        <f>(M30/$F30)*N30*100</f>
        <v>60</v>
      </c>
      <c r="B30" s="177">
        <f>((O30/$F30)*P30*100)+A30</f>
        <v>8700</v>
      </c>
      <c r="C30" s="240">
        <f>((((Q30)*R30)+((S30)*T30)+(U30))/$F30)*100</f>
        <v>36120</v>
      </c>
      <c r="D30" s="129" t="s">
        <v>425</v>
      </c>
      <c r="E30" s="203" t="s">
        <v>426</v>
      </c>
      <c r="F30" s="204">
        <v>5</v>
      </c>
      <c r="G30" s="205">
        <v>34880</v>
      </c>
      <c r="H30" s="206">
        <v>0.3541666666666667</v>
      </c>
      <c r="I30" s="207">
        <v>0.37916666666666665</v>
      </c>
      <c r="J30" s="208">
        <v>82</v>
      </c>
      <c r="K30" s="205">
        <v>34882</v>
      </c>
      <c r="L30" s="206">
        <v>0.375</v>
      </c>
      <c r="M30" s="209">
        <v>3</v>
      </c>
      <c r="N30" s="210">
        <v>1</v>
      </c>
      <c r="O30" s="209">
        <v>12</v>
      </c>
      <c r="P30" s="210">
        <v>36</v>
      </c>
      <c r="Q30" s="209">
        <v>3</v>
      </c>
      <c r="R30" s="210">
        <v>1</v>
      </c>
      <c r="S30" s="209">
        <v>50</v>
      </c>
      <c r="T30" s="210">
        <v>36</v>
      </c>
      <c r="U30" s="209">
        <v>3</v>
      </c>
      <c r="V30" s="211"/>
      <c r="W30" s="2"/>
      <c r="X30" s="2"/>
      <c r="Y30" s="2"/>
    </row>
    <row r="31" spans="1:22" s="2" customFormat="1" ht="12.75">
      <c r="A31" s="225"/>
      <c r="B31" s="175"/>
      <c r="C31" s="226"/>
      <c r="D31" s="120"/>
      <c r="E31" s="2" t="s">
        <v>234</v>
      </c>
      <c r="F31" s="199"/>
      <c r="I31" s="162"/>
      <c r="M31" s="162"/>
      <c r="N31" s="61"/>
      <c r="O31" s="162" t="s">
        <v>381</v>
      </c>
      <c r="P31" s="61"/>
      <c r="Q31" s="162"/>
      <c r="R31" s="61"/>
      <c r="S31" s="162" t="s">
        <v>235</v>
      </c>
      <c r="T31" s="61"/>
      <c r="U31" s="162" t="s">
        <v>500</v>
      </c>
      <c r="V31" s="174"/>
    </row>
    <row r="32" spans="1:25" s="131" customFormat="1" ht="12.75">
      <c r="A32" s="239">
        <f>(M32/$F32)*N32*100</f>
        <v>0</v>
      </c>
      <c r="B32" s="177">
        <f>((O32/$F32)*P32*100)+A32</f>
        <v>3440</v>
      </c>
      <c r="C32" s="240">
        <f>((((Q32)*R32)+((S32)*T32)+(U32))/$F32)*100</f>
        <v>8880</v>
      </c>
      <c r="D32" s="129" t="s">
        <v>236</v>
      </c>
      <c r="E32" s="203" t="s">
        <v>237</v>
      </c>
      <c r="F32" s="204">
        <v>5</v>
      </c>
      <c r="G32" s="205">
        <v>34884</v>
      </c>
      <c r="H32" s="206">
        <v>0.6125</v>
      </c>
      <c r="I32" s="207">
        <v>0.6805555555555555</v>
      </c>
      <c r="J32" s="208"/>
      <c r="K32" s="205"/>
      <c r="L32" s="206"/>
      <c r="M32" s="209">
        <v>0</v>
      </c>
      <c r="N32" s="210">
        <v>1</v>
      </c>
      <c r="O32" s="209">
        <v>43</v>
      </c>
      <c r="P32" s="210">
        <v>4</v>
      </c>
      <c r="Q32" s="209">
        <v>6</v>
      </c>
      <c r="R32" s="210">
        <v>1</v>
      </c>
      <c r="S32" s="209">
        <v>12</v>
      </c>
      <c r="T32" s="210">
        <v>36</v>
      </c>
      <c r="U32" s="209">
        <v>6</v>
      </c>
      <c r="V32" s="211"/>
      <c r="W32" s="2"/>
      <c r="X32" s="2"/>
      <c r="Y32" s="2"/>
    </row>
    <row r="33" spans="1:22" s="2" customFormat="1" ht="12.75">
      <c r="A33" s="225"/>
      <c r="B33" s="175"/>
      <c r="C33" s="226"/>
      <c r="D33" s="120"/>
      <c r="E33" s="2" t="s">
        <v>238</v>
      </c>
      <c r="F33" s="199"/>
      <c r="I33" s="162"/>
      <c r="M33" s="162" t="s">
        <v>250</v>
      </c>
      <c r="N33" s="61"/>
      <c r="O33" s="162" t="s">
        <v>250</v>
      </c>
      <c r="P33" s="61"/>
      <c r="Q33" s="162" t="s">
        <v>250</v>
      </c>
      <c r="R33" s="61"/>
      <c r="S33" s="162" t="s">
        <v>250</v>
      </c>
      <c r="T33" s="61"/>
      <c r="U33" s="162" t="s">
        <v>250</v>
      </c>
      <c r="V33" s="174"/>
    </row>
    <row r="34" spans="1:25" s="131" customFormat="1" ht="12.75">
      <c r="A34" s="239">
        <f>(M34/$F34)*N34*100</f>
        <v>0</v>
      </c>
      <c r="B34" s="177">
        <f>((O34/$F34)*P34*100)+A34</f>
        <v>172800</v>
      </c>
      <c r="C34" s="240">
        <f>((((Q34)*R34)+((S34)*T34)+(U34))/$F34)*100</f>
        <v>1000</v>
      </c>
      <c r="D34" s="129" t="s">
        <v>239</v>
      </c>
      <c r="E34" s="203" t="s">
        <v>240</v>
      </c>
      <c r="F34" s="204">
        <v>5</v>
      </c>
      <c r="G34" s="205">
        <v>34885</v>
      </c>
      <c r="H34" s="206">
        <v>0.7361111111111112</v>
      </c>
      <c r="I34" s="207">
        <v>0.7638888888888888</v>
      </c>
      <c r="J34" s="208"/>
      <c r="K34" s="205"/>
      <c r="L34" s="206"/>
      <c r="M34" s="209">
        <v>0</v>
      </c>
      <c r="N34" s="210">
        <v>1</v>
      </c>
      <c r="O34" s="209">
        <v>60</v>
      </c>
      <c r="P34" s="210">
        <v>144</v>
      </c>
      <c r="Q34" s="209">
        <v>25</v>
      </c>
      <c r="R34" s="210">
        <v>2</v>
      </c>
      <c r="S34" s="209"/>
      <c r="T34" s="210">
        <v>1</v>
      </c>
      <c r="U34" s="209"/>
      <c r="V34" s="211"/>
      <c r="W34" s="2"/>
      <c r="X34" s="2"/>
      <c r="Y34" s="2"/>
    </row>
    <row r="35" spans="1:22" s="2" customFormat="1" ht="12.75">
      <c r="A35" s="225"/>
      <c r="B35" s="175"/>
      <c r="C35" s="226"/>
      <c r="D35" s="120"/>
      <c r="E35" s="2" t="s">
        <v>241</v>
      </c>
      <c r="F35" s="199"/>
      <c r="I35" s="162"/>
      <c r="M35" s="162" t="s">
        <v>250</v>
      </c>
      <c r="N35" s="61"/>
      <c r="O35" s="162" t="s">
        <v>250</v>
      </c>
      <c r="P35" s="61">
        <v>30</v>
      </c>
      <c r="Q35" s="162" t="s">
        <v>250</v>
      </c>
      <c r="R35" s="61">
        <v>10</v>
      </c>
      <c r="S35" s="162" t="s">
        <v>250</v>
      </c>
      <c r="T35" s="61"/>
      <c r="U35" s="162" t="s">
        <v>250</v>
      </c>
      <c r="V35" s="174"/>
    </row>
    <row r="36" spans="1:25" s="131" customFormat="1" ht="13.5" thickBot="1">
      <c r="A36" s="239" t="s">
        <v>242</v>
      </c>
      <c r="B36" s="177"/>
      <c r="C36" s="240"/>
      <c r="D36" s="129"/>
      <c r="F36" s="194"/>
      <c r="I36" s="172"/>
      <c r="M36" s="172"/>
      <c r="N36" s="195"/>
      <c r="O36" s="172"/>
      <c r="P36" s="195"/>
      <c r="Q36" s="172"/>
      <c r="R36" s="195"/>
      <c r="S36" s="172"/>
      <c r="T36" s="195"/>
      <c r="U36" s="172"/>
      <c r="V36" s="313"/>
      <c r="W36" s="2"/>
      <c r="X36" s="2"/>
      <c r="Y36" s="2"/>
    </row>
    <row r="37" spans="1:25" s="38" customFormat="1" ht="13.5" thickTop="1">
      <c r="A37" s="227">
        <f>(M37/$F37)*N37*100</f>
        <v>16000</v>
      </c>
      <c r="B37" s="228">
        <f>((O37/$F37)*P37*100)+A37</f>
        <v>2096000</v>
      </c>
      <c r="C37" s="229">
        <f>((((Q37)*R37)+((S37)*T37)+(U37))/$F37)*100</f>
        <v>3672000</v>
      </c>
      <c r="D37" s="230" t="s">
        <v>243</v>
      </c>
      <c r="E37" s="231" t="s">
        <v>266</v>
      </c>
      <c r="F37" s="255">
        <v>0.0125</v>
      </c>
      <c r="G37" s="256">
        <v>34881</v>
      </c>
      <c r="H37" s="257">
        <v>0.7083333333333334</v>
      </c>
      <c r="I37" s="258"/>
      <c r="J37" s="259"/>
      <c r="K37" s="256">
        <v>34883</v>
      </c>
      <c r="L37" s="257">
        <v>0.5208333333333334</v>
      </c>
      <c r="M37" s="260">
        <v>2</v>
      </c>
      <c r="N37" s="261">
        <v>1</v>
      </c>
      <c r="O37" s="260">
        <v>65</v>
      </c>
      <c r="P37" s="261">
        <v>4</v>
      </c>
      <c r="Q37" s="260">
        <v>0</v>
      </c>
      <c r="R37" s="261">
        <v>1</v>
      </c>
      <c r="S37" s="260">
        <v>57</v>
      </c>
      <c r="T37" s="261">
        <v>8</v>
      </c>
      <c r="U37" s="260">
        <v>3</v>
      </c>
      <c r="V37" s="262"/>
      <c r="W37" s="2"/>
      <c r="X37" s="2"/>
      <c r="Y37" s="2"/>
    </row>
    <row r="38" spans="1:22" s="2" customFormat="1" ht="12.75">
      <c r="A38" s="225"/>
      <c r="B38" s="175"/>
      <c r="C38" s="226"/>
      <c r="D38" s="120"/>
      <c r="E38" s="2" t="s">
        <v>267</v>
      </c>
      <c r="F38" s="199"/>
      <c r="I38" s="162"/>
      <c r="M38" s="162" t="s">
        <v>268</v>
      </c>
      <c r="N38" s="61"/>
      <c r="O38" s="162" t="s">
        <v>250</v>
      </c>
      <c r="P38" s="61">
        <v>10</v>
      </c>
      <c r="Q38" s="162" t="s">
        <v>250</v>
      </c>
      <c r="R38" s="61"/>
      <c r="S38" s="162" t="s">
        <v>250</v>
      </c>
      <c r="T38" s="61">
        <v>30</v>
      </c>
      <c r="U38" s="162" t="s">
        <v>250</v>
      </c>
      <c r="V38" s="174"/>
    </row>
    <row r="39" spans="1:22" s="2" customFormat="1" ht="12.75">
      <c r="A39" s="239"/>
      <c r="B39" s="177"/>
      <c r="C39" s="240"/>
      <c r="D39" s="120"/>
      <c r="E39" s="2" t="s">
        <v>269</v>
      </c>
      <c r="F39" s="199"/>
      <c r="I39" s="162"/>
      <c r="J39" s="213"/>
      <c r="K39" s="205"/>
      <c r="L39" s="206"/>
      <c r="M39" s="209"/>
      <c r="N39" s="210">
        <v>1</v>
      </c>
      <c r="O39" s="209"/>
      <c r="P39" s="210">
        <v>1</v>
      </c>
      <c r="Q39" s="209"/>
      <c r="R39" s="210">
        <v>1</v>
      </c>
      <c r="S39" s="209"/>
      <c r="T39" s="210">
        <v>1</v>
      </c>
      <c r="U39" s="209"/>
      <c r="V39" s="211"/>
    </row>
    <row r="40" spans="1:25" s="131" customFormat="1" ht="12.75">
      <c r="A40" s="239">
        <f>(M40/$F40)*N40*100</f>
        <v>100</v>
      </c>
      <c r="B40" s="177">
        <f>((O40/$F40)*P40*100)+A40</f>
        <v>24100</v>
      </c>
      <c r="C40" s="240">
        <f>((((Q40)*R40)+((S40)*T40)+(U40))/$F40)*100</f>
        <v>76900</v>
      </c>
      <c r="D40" s="129" t="s">
        <v>270</v>
      </c>
      <c r="E40" s="203" t="s">
        <v>271</v>
      </c>
      <c r="F40" s="204">
        <v>1</v>
      </c>
      <c r="G40" s="205">
        <v>34881</v>
      </c>
      <c r="H40" s="206">
        <v>0.7083333333333334</v>
      </c>
      <c r="I40" s="207"/>
      <c r="J40" s="208">
        <v>70</v>
      </c>
      <c r="K40" s="205">
        <v>34883</v>
      </c>
      <c r="L40" s="206">
        <v>0.5208333333333334</v>
      </c>
      <c r="M40" s="209">
        <v>1</v>
      </c>
      <c r="N40" s="210">
        <v>1</v>
      </c>
      <c r="O40" s="209">
        <v>30</v>
      </c>
      <c r="P40" s="210">
        <v>8</v>
      </c>
      <c r="Q40" s="209">
        <v>0</v>
      </c>
      <c r="R40" s="210">
        <v>1</v>
      </c>
      <c r="S40" s="209">
        <v>96</v>
      </c>
      <c r="T40" s="210">
        <v>8</v>
      </c>
      <c r="U40" s="209">
        <v>1</v>
      </c>
      <c r="V40" s="211"/>
      <c r="W40" s="2"/>
      <c r="X40" s="2"/>
      <c r="Y40" s="2"/>
    </row>
    <row r="41" spans="1:22" s="2" customFormat="1" ht="12.75">
      <c r="A41" s="225"/>
      <c r="B41" s="175"/>
      <c r="C41" s="226"/>
      <c r="D41" s="120"/>
      <c r="E41" s="2" t="s">
        <v>272</v>
      </c>
      <c r="F41" s="199"/>
      <c r="I41" s="162"/>
      <c r="M41" s="162" t="s">
        <v>250</v>
      </c>
      <c r="N41" s="61"/>
      <c r="O41" s="162" t="s">
        <v>250</v>
      </c>
      <c r="P41" s="61">
        <v>20</v>
      </c>
      <c r="Q41" s="162" t="s">
        <v>250</v>
      </c>
      <c r="R41" s="61"/>
      <c r="S41" s="162" t="s">
        <v>250</v>
      </c>
      <c r="T41" s="61">
        <v>20</v>
      </c>
      <c r="U41" s="162" t="s">
        <v>250</v>
      </c>
      <c r="V41" s="174"/>
    </row>
    <row r="42" spans="1:22" s="2" customFormat="1" ht="12.75">
      <c r="A42" s="239"/>
      <c r="B42" s="177"/>
      <c r="C42" s="240"/>
      <c r="D42" s="120"/>
      <c r="E42" s="2" t="s">
        <v>273</v>
      </c>
      <c r="F42" s="199"/>
      <c r="I42" s="162"/>
      <c r="J42" s="213"/>
      <c r="K42" s="205"/>
      <c r="L42" s="206"/>
      <c r="M42" s="209"/>
      <c r="N42" s="210">
        <v>1</v>
      </c>
      <c r="O42" s="209"/>
      <c r="P42" s="210">
        <v>1</v>
      </c>
      <c r="Q42" s="209"/>
      <c r="R42" s="210">
        <v>1</v>
      </c>
      <c r="S42" s="209"/>
      <c r="T42" s="210">
        <v>1</v>
      </c>
      <c r="U42" s="209"/>
      <c r="V42" s="211"/>
    </row>
    <row r="43" spans="1:25" s="131" customFormat="1" ht="13.5" thickBot="1">
      <c r="A43" s="239" t="s">
        <v>274</v>
      </c>
      <c r="B43" s="177"/>
      <c r="C43" s="240"/>
      <c r="D43" s="129"/>
      <c r="F43" s="194"/>
      <c r="I43" s="172"/>
      <c r="M43" s="172"/>
      <c r="N43" s="195"/>
      <c r="O43" s="172"/>
      <c r="P43" s="195"/>
      <c r="Q43" s="172"/>
      <c r="R43" s="195"/>
      <c r="S43" s="172"/>
      <c r="T43" s="195"/>
      <c r="U43" s="172"/>
      <c r="V43" s="313"/>
      <c r="W43" s="2"/>
      <c r="X43" s="2"/>
      <c r="Y43" s="2"/>
    </row>
    <row r="44" spans="1:25" s="38" customFormat="1" ht="13.5" thickTop="1">
      <c r="A44" s="227">
        <f>(M44/$F44)*N44*100</f>
        <v>40</v>
      </c>
      <c r="B44" s="228">
        <f>((O44/$F44)*P44*100)+A44</f>
        <v>7399.999999999999</v>
      </c>
      <c r="C44" s="229">
        <f>((((Q44)*R44)+((S44)*T44)+(U44))/$F44)*100</f>
        <v>5680</v>
      </c>
      <c r="D44" s="230" t="s">
        <v>275</v>
      </c>
      <c r="E44" s="231" t="s">
        <v>276</v>
      </c>
      <c r="F44" s="255">
        <v>5</v>
      </c>
      <c r="G44" s="256">
        <v>34893</v>
      </c>
      <c r="H44" s="257">
        <v>0.7916666666666666</v>
      </c>
      <c r="I44" s="258"/>
      <c r="J44" s="259">
        <v>70</v>
      </c>
      <c r="K44" s="256">
        <v>34896</v>
      </c>
      <c r="L44" s="257"/>
      <c r="M44" s="260">
        <v>2</v>
      </c>
      <c r="N44" s="261">
        <v>1</v>
      </c>
      <c r="O44" s="260">
        <v>46</v>
      </c>
      <c r="P44" s="261">
        <v>8</v>
      </c>
      <c r="Q44" s="260">
        <v>4</v>
      </c>
      <c r="R44" s="261">
        <v>1</v>
      </c>
      <c r="S44" s="260">
        <v>35</v>
      </c>
      <c r="T44" s="261">
        <v>8</v>
      </c>
      <c r="U44" s="260"/>
      <c r="V44" s="262"/>
      <c r="W44" s="2"/>
      <c r="X44" s="2"/>
      <c r="Y44" s="2"/>
    </row>
    <row r="45" spans="1:22" s="2" customFormat="1" ht="12.75">
      <c r="A45" s="225"/>
      <c r="B45" s="175"/>
      <c r="C45" s="226"/>
      <c r="D45" s="120"/>
      <c r="E45" s="2" t="s">
        <v>277</v>
      </c>
      <c r="F45" s="199"/>
      <c r="I45" s="162"/>
      <c r="M45" s="162" t="s">
        <v>250</v>
      </c>
      <c r="N45" s="61"/>
      <c r="O45" s="162" t="s">
        <v>250</v>
      </c>
      <c r="P45" s="61"/>
      <c r="Q45" s="162" t="s">
        <v>250</v>
      </c>
      <c r="R45" s="61"/>
      <c r="S45" s="162" t="s">
        <v>250</v>
      </c>
      <c r="T45" s="61"/>
      <c r="U45" s="162" t="s">
        <v>250</v>
      </c>
      <c r="V45" s="174"/>
    </row>
    <row r="46" spans="1:25" s="273" customFormat="1" ht="12.75">
      <c r="A46" s="269"/>
      <c r="B46" s="270"/>
      <c r="C46" s="271"/>
      <c r="D46" s="272"/>
      <c r="E46" s="273" t="s">
        <v>278</v>
      </c>
      <c r="F46" s="274"/>
      <c r="I46" s="275"/>
      <c r="J46" s="276"/>
      <c r="K46" s="277"/>
      <c r="L46" s="278"/>
      <c r="M46" s="279"/>
      <c r="N46" s="280">
        <v>1</v>
      </c>
      <c r="O46" s="279"/>
      <c r="P46" s="280">
        <v>1</v>
      </c>
      <c r="Q46" s="279"/>
      <c r="R46" s="280">
        <v>1</v>
      </c>
      <c r="S46" s="279"/>
      <c r="T46" s="280">
        <v>1</v>
      </c>
      <c r="U46" s="279"/>
      <c r="V46" s="281"/>
      <c r="W46" s="2"/>
      <c r="X46" s="2"/>
      <c r="Y46" s="2"/>
    </row>
    <row r="47" spans="1:25" s="254" customFormat="1" ht="12.75">
      <c r="A47" s="241">
        <f>(M47/$F47)*N47*100</f>
        <v>20</v>
      </c>
      <c r="B47" s="242">
        <f>((O47/$F47)*P47*100)+A47</f>
        <v>2020</v>
      </c>
      <c r="C47" s="243">
        <f>((((Q47)*R47)+((S47)*T47)+(U47))/$F47)*100</f>
        <v>7420</v>
      </c>
      <c r="D47" s="244" t="s">
        <v>279</v>
      </c>
      <c r="E47" s="245" t="s">
        <v>280</v>
      </c>
      <c r="F47" s="246">
        <v>5</v>
      </c>
      <c r="G47" s="247">
        <v>34893</v>
      </c>
      <c r="H47" s="248">
        <v>0.7916666666666666</v>
      </c>
      <c r="I47" s="249"/>
      <c r="J47" s="250"/>
      <c r="K47" s="247">
        <v>34896</v>
      </c>
      <c r="L47" s="248"/>
      <c r="M47" s="251">
        <v>1</v>
      </c>
      <c r="N47" s="252">
        <v>1</v>
      </c>
      <c r="O47" s="251">
        <v>25</v>
      </c>
      <c r="P47" s="252">
        <v>4</v>
      </c>
      <c r="Q47" s="251">
        <v>1</v>
      </c>
      <c r="R47" s="252">
        <v>1</v>
      </c>
      <c r="S47" s="251">
        <v>46</v>
      </c>
      <c r="T47" s="252">
        <v>8</v>
      </c>
      <c r="U47" s="251">
        <v>2</v>
      </c>
      <c r="V47" s="253"/>
      <c r="W47" s="2"/>
      <c r="X47" s="2"/>
      <c r="Y47" s="2"/>
    </row>
    <row r="48" spans="1:22" s="2" customFormat="1" ht="12.75">
      <c r="A48" s="225"/>
      <c r="B48" s="175"/>
      <c r="C48" s="226"/>
      <c r="D48" s="120"/>
      <c r="E48" s="2" t="s">
        <v>366</v>
      </c>
      <c r="F48" s="199"/>
      <c r="I48" s="162"/>
      <c r="M48" s="162" t="s">
        <v>250</v>
      </c>
      <c r="N48" s="61"/>
      <c r="O48" s="162" t="s">
        <v>250</v>
      </c>
      <c r="P48" s="61"/>
      <c r="Q48" s="162" t="s">
        <v>250</v>
      </c>
      <c r="R48" s="61"/>
      <c r="S48" s="162" t="s">
        <v>250</v>
      </c>
      <c r="T48" s="61"/>
      <c r="U48" s="162" t="s">
        <v>250</v>
      </c>
      <c r="V48" s="174"/>
    </row>
    <row r="49" spans="1:22" ht="12.75">
      <c r="A49" s="282"/>
      <c r="B49" s="283"/>
      <c r="C49" s="284"/>
      <c r="D49" s="285"/>
      <c r="E49" s="160" t="s">
        <v>367</v>
      </c>
      <c r="F49" s="286"/>
      <c r="G49" s="160"/>
      <c r="H49" s="160"/>
      <c r="I49" s="287"/>
      <c r="J49" s="213"/>
      <c r="K49" s="205"/>
      <c r="L49" s="206"/>
      <c r="M49" s="209"/>
      <c r="N49" s="210">
        <v>1</v>
      </c>
      <c r="O49" s="209"/>
      <c r="P49" s="210">
        <v>1</v>
      </c>
      <c r="Q49" s="209"/>
      <c r="R49" s="210">
        <v>1</v>
      </c>
      <c r="S49" s="209"/>
      <c r="T49" s="210">
        <v>1</v>
      </c>
      <c r="U49" s="209"/>
      <c r="V49" s="211"/>
    </row>
    <row r="50" spans="1:22" ht="12.75">
      <c r="A50" s="311"/>
      <c r="B50" s="191"/>
      <c r="C50" s="191"/>
      <c r="D50" s="2"/>
      <c r="E50" s="2"/>
      <c r="F50" s="199"/>
      <c r="G50" s="2"/>
      <c r="H50" s="2"/>
      <c r="I50" s="2"/>
      <c r="L50" s="2"/>
      <c r="M50" s="2"/>
      <c r="N50" s="61"/>
      <c r="O50" s="2"/>
      <c r="P50" s="61"/>
      <c r="Q50" s="2"/>
      <c r="R50" s="61"/>
      <c r="S50" s="2"/>
      <c r="T50" s="61"/>
      <c r="U50" s="2"/>
      <c r="V50" s="2"/>
    </row>
    <row r="51" spans="1:22" ht="12.75">
      <c r="A51" s="311"/>
      <c r="B51" s="191"/>
      <c r="C51" s="191"/>
      <c r="D51" s="2"/>
      <c r="E51" s="2"/>
      <c r="F51" s="199"/>
      <c r="G51" s="2"/>
      <c r="H51" s="2"/>
      <c r="I51" s="2"/>
      <c r="L51" s="2"/>
      <c r="M51" s="2"/>
      <c r="N51" s="61"/>
      <c r="O51" s="2"/>
      <c r="P51" s="61"/>
      <c r="Q51" s="2"/>
      <c r="R51" s="61"/>
      <c r="S51" s="2"/>
      <c r="T51" s="61"/>
      <c r="U51" s="2"/>
      <c r="V51" s="2"/>
    </row>
    <row r="52" spans="1:22" ht="12.75">
      <c r="A52" s="311"/>
      <c r="B52" s="191"/>
      <c r="C52" s="191"/>
      <c r="D52" s="2"/>
      <c r="E52" s="2"/>
      <c r="F52" s="199"/>
      <c r="G52" s="2"/>
      <c r="H52" s="2"/>
      <c r="I52" s="2"/>
      <c r="L52" s="2"/>
      <c r="M52" s="2"/>
      <c r="N52" s="61"/>
      <c r="O52" s="2"/>
      <c r="P52" s="61"/>
      <c r="Q52" s="2"/>
      <c r="R52" s="61"/>
      <c r="S52" s="2"/>
      <c r="T52" s="61"/>
      <c r="U52" s="2"/>
      <c r="V52" s="2"/>
    </row>
    <row r="53" spans="1:22" ht="12.75">
      <c r="A53" s="311"/>
      <c r="B53" s="191"/>
      <c r="C53" s="191"/>
      <c r="D53" s="2"/>
      <c r="E53" s="2"/>
      <c r="F53" s="199"/>
      <c r="G53" s="2"/>
      <c r="H53" s="2"/>
      <c r="I53" s="2"/>
      <c r="L53" s="2"/>
      <c r="M53" s="2"/>
      <c r="N53" s="61"/>
      <c r="O53" s="2"/>
      <c r="P53" s="61"/>
      <c r="Q53" s="2"/>
      <c r="R53" s="61"/>
      <c r="S53" s="2"/>
      <c r="T53" s="61"/>
      <c r="U53" s="2"/>
      <c r="V53" s="2"/>
    </row>
    <row r="54" spans="1:22" ht="12.75">
      <c r="A54" s="311"/>
      <c r="B54" s="191"/>
      <c r="C54" s="191"/>
      <c r="D54" s="2"/>
      <c r="E54" s="2"/>
      <c r="F54" s="199"/>
      <c r="G54" s="2"/>
      <c r="H54" s="2"/>
      <c r="I54" s="2"/>
      <c r="L54" s="2"/>
      <c r="M54" s="2"/>
      <c r="N54" s="61"/>
      <c r="O54" s="2"/>
      <c r="P54" s="61"/>
      <c r="Q54" s="2"/>
      <c r="R54" s="61"/>
      <c r="S54" s="2"/>
      <c r="T54" s="61"/>
      <c r="U54" s="2"/>
      <c r="V54" s="2"/>
    </row>
    <row r="55" spans="1:22" ht="12.75">
      <c r="A55" s="311"/>
      <c r="B55" s="191"/>
      <c r="C55" s="191"/>
      <c r="D55" s="2"/>
      <c r="E55" s="2"/>
      <c r="F55" s="199"/>
      <c r="G55" s="2"/>
      <c r="H55" s="2"/>
      <c r="I55" s="2"/>
      <c r="L55" s="2"/>
      <c r="M55" s="2"/>
      <c r="N55" s="61"/>
      <c r="O55" s="2"/>
      <c r="P55" s="61"/>
      <c r="Q55" s="2"/>
      <c r="R55" s="61"/>
      <c r="S55" s="2"/>
      <c r="T55" s="61"/>
      <c r="U55" s="2"/>
      <c r="V55" s="2"/>
    </row>
    <row r="56" spans="1:22" ht="12.75">
      <c r="A56" s="311"/>
      <c r="B56" s="191"/>
      <c r="C56" s="191"/>
      <c r="D56" s="2"/>
      <c r="E56" s="2"/>
      <c r="F56" s="199"/>
      <c r="G56" s="2"/>
      <c r="H56" s="2"/>
      <c r="I56" s="2"/>
      <c r="L56" s="2"/>
      <c r="M56" s="2"/>
      <c r="N56" s="61"/>
      <c r="O56" s="2"/>
      <c r="P56" s="61"/>
      <c r="Q56" s="2"/>
      <c r="R56" s="61"/>
      <c r="S56" s="2"/>
      <c r="T56" s="61"/>
      <c r="U56" s="2"/>
      <c r="V56" s="2"/>
    </row>
    <row r="57" spans="1:22" ht="12.75">
      <c r="A57" s="311"/>
      <c r="B57" s="191"/>
      <c r="C57" s="191"/>
      <c r="D57" s="2"/>
      <c r="E57" s="2"/>
      <c r="F57" s="199"/>
      <c r="G57" s="2"/>
      <c r="H57" s="2"/>
      <c r="I57" s="2"/>
      <c r="L57" s="2"/>
      <c r="M57" s="2"/>
      <c r="N57" s="61"/>
      <c r="O57" s="2"/>
      <c r="P57" s="61"/>
      <c r="Q57" s="2"/>
      <c r="R57" s="61"/>
      <c r="S57" s="2"/>
      <c r="T57" s="61"/>
      <c r="U57" s="2"/>
      <c r="V57" s="2"/>
    </row>
    <row r="58" spans="1:22" ht="12.75">
      <c r="A58" s="311"/>
      <c r="B58" s="191"/>
      <c r="C58" s="191"/>
      <c r="D58" s="2"/>
      <c r="E58" s="2"/>
      <c r="F58" s="199"/>
      <c r="G58" s="2"/>
      <c r="H58" s="2"/>
      <c r="I58" s="2"/>
      <c r="L58" s="2"/>
      <c r="M58" s="2"/>
      <c r="N58" s="61"/>
      <c r="O58" s="2"/>
      <c r="P58" s="61"/>
      <c r="Q58" s="2"/>
      <c r="R58" s="61"/>
      <c r="S58" s="2"/>
      <c r="T58" s="61"/>
      <c r="U58" s="2"/>
      <c r="V58" s="2"/>
    </row>
    <row r="59" spans="1:22" ht="12.75">
      <c r="A59" s="311"/>
      <c r="B59" s="191"/>
      <c r="C59" s="191"/>
      <c r="D59" s="2"/>
      <c r="E59" s="2"/>
      <c r="F59" s="199"/>
      <c r="G59" s="2"/>
      <c r="H59" s="2"/>
      <c r="I59" s="2"/>
      <c r="L59" s="2"/>
      <c r="M59" s="2"/>
      <c r="N59" s="61"/>
      <c r="O59" s="2"/>
      <c r="P59" s="61"/>
      <c r="Q59" s="2"/>
      <c r="R59" s="61"/>
      <c r="S59" s="2"/>
      <c r="T59" s="61"/>
      <c r="U59" s="2"/>
      <c r="V59" s="2"/>
    </row>
    <row r="60" spans="1:22" ht="12.75">
      <c r="A60" s="311"/>
      <c r="B60" s="191"/>
      <c r="C60" s="191"/>
      <c r="D60" s="2"/>
      <c r="E60" s="2"/>
      <c r="F60" s="199"/>
      <c r="G60" s="2"/>
      <c r="H60" s="2"/>
      <c r="I60" s="2"/>
      <c r="L60" s="2"/>
      <c r="M60" s="2"/>
      <c r="N60" s="61"/>
      <c r="O60" s="2"/>
      <c r="P60" s="61"/>
      <c r="Q60" s="2"/>
      <c r="R60" s="61"/>
      <c r="S60" s="2"/>
      <c r="T60" s="61"/>
      <c r="U60" s="2"/>
      <c r="V60" s="2"/>
    </row>
    <row r="61" spans="1:22" ht="12.75">
      <c r="A61" s="311"/>
      <c r="B61" s="191"/>
      <c r="C61" s="191"/>
      <c r="D61" s="2"/>
      <c r="E61" s="2"/>
      <c r="F61" s="199"/>
      <c r="G61" s="2"/>
      <c r="H61" s="2"/>
      <c r="I61" s="2"/>
      <c r="L61" s="2"/>
      <c r="M61" s="2"/>
      <c r="N61" s="61"/>
      <c r="O61" s="2"/>
      <c r="P61" s="61"/>
      <c r="Q61" s="2"/>
      <c r="R61" s="61"/>
      <c r="S61" s="2"/>
      <c r="T61" s="61"/>
      <c r="U61" s="2"/>
      <c r="V61" s="2"/>
    </row>
    <row r="62" spans="1:22" ht="12.75">
      <c r="A62" s="311"/>
      <c r="B62" s="191"/>
      <c r="C62" s="191"/>
      <c r="D62" s="2"/>
      <c r="E62" s="2"/>
      <c r="F62" s="199"/>
      <c r="G62" s="2"/>
      <c r="H62" s="2"/>
      <c r="I62" s="2"/>
      <c r="L62" s="2"/>
      <c r="M62" s="2"/>
      <c r="N62" s="61"/>
      <c r="O62" s="2"/>
      <c r="P62" s="61"/>
      <c r="Q62" s="2"/>
      <c r="R62" s="61"/>
      <c r="S62" s="2"/>
      <c r="T62" s="61"/>
      <c r="U62" s="2"/>
      <c r="V62" s="2"/>
    </row>
    <row r="63" spans="1:22" ht="12.75">
      <c r="A63" s="311"/>
      <c r="B63" s="191"/>
      <c r="C63" s="191"/>
      <c r="D63" s="2"/>
      <c r="E63" s="2"/>
      <c r="F63" s="199"/>
      <c r="G63" s="2"/>
      <c r="H63" s="2"/>
      <c r="I63" s="2"/>
      <c r="L63" s="2"/>
      <c r="M63" s="2"/>
      <c r="N63" s="61"/>
      <c r="O63" s="2"/>
      <c r="P63" s="61"/>
      <c r="Q63" s="2"/>
      <c r="R63" s="61"/>
      <c r="S63" s="2"/>
      <c r="T63" s="61"/>
      <c r="U63" s="2"/>
      <c r="V63" s="2"/>
    </row>
    <row r="64" spans="1:22" ht="12.75">
      <c r="A64" s="311"/>
      <c r="B64" s="191"/>
      <c r="C64" s="191"/>
      <c r="D64" s="2"/>
      <c r="E64" s="2"/>
      <c r="F64" s="199"/>
      <c r="G64" s="2"/>
      <c r="H64" s="2"/>
      <c r="I64" s="2"/>
      <c r="L64" s="2"/>
      <c r="M64" s="2"/>
      <c r="N64" s="61"/>
      <c r="O64" s="2"/>
      <c r="P64" s="61"/>
      <c r="Q64" s="2"/>
      <c r="R64" s="61"/>
      <c r="S64" s="2"/>
      <c r="T64" s="61"/>
      <c r="U64" s="2"/>
      <c r="V64" s="2"/>
    </row>
    <row r="65" spans="1:20" s="2" customFormat="1" ht="12.75">
      <c r="A65" s="311"/>
      <c r="B65" s="191"/>
      <c r="C65" s="191"/>
      <c r="F65" s="199"/>
      <c r="N65" s="61"/>
      <c r="P65" s="61"/>
      <c r="R65" s="61"/>
      <c r="T65" s="61"/>
    </row>
    <row r="66" spans="1:20" s="2" customFormat="1" ht="12.75">
      <c r="A66" s="311"/>
      <c r="B66" s="191"/>
      <c r="C66" s="191"/>
      <c r="F66" s="199"/>
      <c r="N66" s="61"/>
      <c r="P66" s="61"/>
      <c r="R66" s="61"/>
      <c r="T66" s="61"/>
    </row>
    <row r="67" spans="1:20" s="2" customFormat="1" ht="12.75">
      <c r="A67" s="311"/>
      <c r="B67" s="191"/>
      <c r="C67" s="191"/>
      <c r="F67" s="199"/>
      <c r="N67" s="61"/>
      <c r="P67" s="61"/>
      <c r="R67" s="61"/>
      <c r="T67" s="61"/>
    </row>
    <row r="68" spans="1:20" s="2" customFormat="1" ht="12.75">
      <c r="A68" s="311"/>
      <c r="B68" s="191"/>
      <c r="C68" s="191"/>
      <c r="F68" s="199"/>
      <c r="N68" s="61"/>
      <c r="P68" s="61"/>
      <c r="R68" s="61"/>
      <c r="T68" s="61"/>
    </row>
    <row r="69" spans="1:20" s="2" customFormat="1" ht="12.75">
      <c r="A69" s="311"/>
      <c r="B69" s="191"/>
      <c r="C69" s="191"/>
      <c r="F69" s="199"/>
      <c r="N69" s="61"/>
      <c r="P69" s="61"/>
      <c r="R69" s="61"/>
      <c r="T69" s="61"/>
    </row>
    <row r="70" spans="1:20" s="2" customFormat="1" ht="12.75">
      <c r="A70" s="311"/>
      <c r="B70" s="191"/>
      <c r="C70" s="191"/>
      <c r="F70" s="199"/>
      <c r="N70" s="61"/>
      <c r="P70" s="61"/>
      <c r="R70" s="61"/>
      <c r="T70" s="61"/>
    </row>
    <row r="71" spans="1:20" s="2" customFormat="1" ht="12.75">
      <c r="A71" s="311"/>
      <c r="B71" s="191"/>
      <c r="C71" s="191"/>
      <c r="F71" s="199"/>
      <c r="N71" s="61"/>
      <c r="P71" s="61"/>
      <c r="R71" s="61"/>
      <c r="T71" s="61"/>
    </row>
    <row r="72" spans="1:20" s="2" customFormat="1" ht="12.75">
      <c r="A72" s="311"/>
      <c r="B72" s="191"/>
      <c r="C72" s="191"/>
      <c r="F72" s="199"/>
      <c r="N72" s="61"/>
      <c r="P72" s="61"/>
      <c r="R72" s="61"/>
      <c r="T72" s="61"/>
    </row>
    <row r="73" spans="1:20" s="2" customFormat="1" ht="12.75">
      <c r="A73" s="311"/>
      <c r="B73" s="191"/>
      <c r="C73" s="191"/>
      <c r="F73" s="199"/>
      <c r="N73" s="61"/>
      <c r="P73" s="61"/>
      <c r="R73" s="61"/>
      <c r="T73" s="61"/>
    </row>
    <row r="74" spans="1:20" s="2" customFormat="1" ht="12.75">
      <c r="A74" s="311"/>
      <c r="B74" s="191"/>
      <c r="C74" s="191"/>
      <c r="F74" s="199"/>
      <c r="N74" s="61"/>
      <c r="P74" s="61"/>
      <c r="R74" s="61"/>
      <c r="T74" s="61"/>
    </row>
    <row r="75" spans="1:20" s="2" customFormat="1" ht="12.75">
      <c r="A75" s="311"/>
      <c r="B75" s="191"/>
      <c r="C75" s="191"/>
      <c r="F75" s="199"/>
      <c r="N75" s="61"/>
      <c r="P75" s="61"/>
      <c r="R75" s="61"/>
      <c r="T75" s="61"/>
    </row>
    <row r="76" spans="1:20" s="2" customFormat="1" ht="12.75">
      <c r="A76" s="311"/>
      <c r="B76" s="191"/>
      <c r="C76" s="191"/>
      <c r="F76" s="199"/>
      <c r="N76" s="61"/>
      <c r="P76" s="61"/>
      <c r="R76" s="61"/>
      <c r="T76" s="61"/>
    </row>
    <row r="77" spans="1:20" s="2" customFormat="1" ht="12.75">
      <c r="A77" s="311"/>
      <c r="B77" s="191"/>
      <c r="C77" s="191"/>
      <c r="F77" s="199"/>
      <c r="N77" s="61"/>
      <c r="P77" s="61"/>
      <c r="R77" s="61"/>
      <c r="T77" s="61"/>
    </row>
    <row r="78" spans="1:20" s="2" customFormat="1" ht="12.75">
      <c r="A78" s="311"/>
      <c r="B78" s="191"/>
      <c r="C78" s="191"/>
      <c r="F78" s="199"/>
      <c r="N78" s="61"/>
      <c r="P78" s="61"/>
      <c r="R78" s="61"/>
      <c r="T78" s="61"/>
    </row>
    <row r="79" spans="1:20" s="2" customFormat="1" ht="12.75">
      <c r="A79" s="311"/>
      <c r="B79" s="191"/>
      <c r="C79" s="191"/>
      <c r="F79" s="199"/>
      <c r="N79" s="61"/>
      <c r="P79" s="61"/>
      <c r="R79" s="61"/>
      <c r="T79" s="61"/>
    </row>
    <row r="80" spans="1:20" s="2" customFormat="1" ht="12.75">
      <c r="A80" s="311"/>
      <c r="B80" s="191"/>
      <c r="C80" s="191"/>
      <c r="F80" s="199"/>
      <c r="N80" s="61"/>
      <c r="P80" s="61"/>
      <c r="R80" s="61"/>
      <c r="T80" s="61"/>
    </row>
    <row r="81" spans="1:20" s="2" customFormat="1" ht="12.75">
      <c r="A81" s="311"/>
      <c r="B81" s="191"/>
      <c r="C81" s="191"/>
      <c r="F81" s="199"/>
      <c r="N81" s="61"/>
      <c r="P81" s="61"/>
      <c r="R81" s="61"/>
      <c r="T81" s="61"/>
    </row>
    <row r="82" spans="1:20" s="2" customFormat="1" ht="12.75">
      <c r="A82" s="311"/>
      <c r="B82" s="191"/>
      <c r="C82" s="191"/>
      <c r="F82" s="199"/>
      <c r="N82" s="61"/>
      <c r="P82" s="61"/>
      <c r="R82" s="61"/>
      <c r="T82" s="61"/>
    </row>
    <row r="83" spans="1:20" s="2" customFormat="1" ht="12.75">
      <c r="A83" s="311"/>
      <c r="B83" s="191"/>
      <c r="C83" s="191"/>
      <c r="F83" s="199"/>
      <c r="N83" s="61"/>
      <c r="P83" s="61"/>
      <c r="R83" s="61"/>
      <c r="T83" s="61"/>
    </row>
    <row r="84" spans="1:20" s="2" customFormat="1" ht="12.75">
      <c r="A84" s="311"/>
      <c r="B84" s="191"/>
      <c r="C84" s="191"/>
      <c r="F84" s="199"/>
      <c r="N84" s="61"/>
      <c r="P84" s="61"/>
      <c r="R84" s="61"/>
      <c r="T84" s="61"/>
    </row>
    <row r="85" spans="1:20" s="2" customFormat="1" ht="12.75">
      <c r="A85" s="311"/>
      <c r="B85" s="191"/>
      <c r="C85" s="191"/>
      <c r="F85" s="199"/>
      <c r="N85" s="61"/>
      <c r="P85" s="61"/>
      <c r="R85" s="61"/>
      <c r="T85" s="61"/>
    </row>
    <row r="86" spans="1:20" s="2" customFormat="1" ht="12.75">
      <c r="A86" s="311"/>
      <c r="B86" s="191"/>
      <c r="C86" s="191"/>
      <c r="F86" s="199"/>
      <c r="N86" s="61"/>
      <c r="P86" s="61"/>
      <c r="R86" s="61"/>
      <c r="T86" s="61"/>
    </row>
    <row r="87" spans="1:20" s="2" customFormat="1" ht="12.75">
      <c r="A87" s="311"/>
      <c r="B87" s="191"/>
      <c r="C87" s="191"/>
      <c r="F87" s="199"/>
      <c r="N87" s="61"/>
      <c r="P87" s="61"/>
      <c r="R87" s="61"/>
      <c r="T87" s="61"/>
    </row>
    <row r="88" spans="1:20" s="2" customFormat="1" ht="12.75">
      <c r="A88" s="311"/>
      <c r="B88" s="191"/>
      <c r="C88" s="191"/>
      <c r="F88" s="199"/>
      <c r="N88" s="61"/>
      <c r="P88" s="61"/>
      <c r="R88" s="61"/>
      <c r="T88" s="61"/>
    </row>
    <row r="89" spans="1:20" s="2" customFormat="1" ht="12.75">
      <c r="A89" s="311"/>
      <c r="B89" s="191"/>
      <c r="C89" s="191"/>
      <c r="F89" s="199"/>
      <c r="N89" s="61"/>
      <c r="P89" s="61"/>
      <c r="R89" s="61"/>
      <c r="T89" s="61"/>
    </row>
    <row r="90" spans="1:20" s="2" customFormat="1" ht="12.75">
      <c r="A90" s="311"/>
      <c r="B90" s="191"/>
      <c r="C90" s="191"/>
      <c r="F90" s="199"/>
      <c r="N90" s="61"/>
      <c r="P90" s="61"/>
      <c r="R90" s="61"/>
      <c r="T90" s="61"/>
    </row>
    <row r="91" spans="1:20" s="2" customFormat="1" ht="12.75">
      <c r="A91" s="311"/>
      <c r="B91" s="191"/>
      <c r="C91" s="191"/>
      <c r="F91" s="199"/>
      <c r="N91" s="61"/>
      <c r="P91" s="61"/>
      <c r="R91" s="61"/>
      <c r="T91" s="61"/>
    </row>
    <row r="92" spans="1:20" s="2" customFormat="1" ht="12.75">
      <c r="A92" s="311"/>
      <c r="B92" s="191"/>
      <c r="C92" s="191"/>
      <c r="F92" s="199"/>
      <c r="N92" s="61"/>
      <c r="P92" s="61"/>
      <c r="R92" s="61"/>
      <c r="T92" s="61"/>
    </row>
    <row r="93" spans="1:20" s="2" customFormat="1" ht="12.75">
      <c r="A93" s="311"/>
      <c r="B93" s="191"/>
      <c r="C93" s="191"/>
      <c r="F93" s="199"/>
      <c r="N93" s="61"/>
      <c r="P93" s="61"/>
      <c r="R93" s="61"/>
      <c r="T93" s="61"/>
    </row>
    <row r="94" spans="1:20" s="2" customFormat="1" ht="12.75">
      <c r="A94" s="311"/>
      <c r="B94" s="191"/>
      <c r="C94" s="191"/>
      <c r="F94" s="199"/>
      <c r="N94" s="61"/>
      <c r="P94" s="61"/>
      <c r="R94" s="61"/>
      <c r="T94" s="61"/>
    </row>
    <row r="95" spans="1:20" s="2" customFormat="1" ht="12.75">
      <c r="A95" s="311"/>
      <c r="B95" s="191"/>
      <c r="C95" s="191"/>
      <c r="F95" s="199"/>
      <c r="N95" s="61"/>
      <c r="P95" s="61"/>
      <c r="R95" s="61"/>
      <c r="T95" s="61"/>
    </row>
    <row r="96" spans="1:20" s="2" customFormat="1" ht="12.75">
      <c r="A96" s="311"/>
      <c r="B96" s="191"/>
      <c r="C96" s="191"/>
      <c r="F96" s="199"/>
      <c r="N96" s="61"/>
      <c r="P96" s="61"/>
      <c r="R96" s="61"/>
      <c r="T96" s="61"/>
    </row>
    <row r="97" spans="1:20" s="2" customFormat="1" ht="12.75">
      <c r="A97" s="311"/>
      <c r="B97" s="191"/>
      <c r="C97" s="191"/>
      <c r="F97" s="199"/>
      <c r="N97" s="61"/>
      <c r="P97" s="61"/>
      <c r="R97" s="61"/>
      <c r="T97" s="61"/>
    </row>
    <row r="98" spans="1:20" s="2" customFormat="1" ht="12.75">
      <c r="A98" s="311"/>
      <c r="B98" s="191"/>
      <c r="C98" s="191"/>
      <c r="F98" s="199"/>
      <c r="N98" s="61"/>
      <c r="P98" s="61"/>
      <c r="R98" s="61"/>
      <c r="T98" s="61"/>
    </row>
    <row r="99" spans="1:20" s="2" customFormat="1" ht="12.75">
      <c r="A99" s="311"/>
      <c r="B99" s="191"/>
      <c r="C99" s="191"/>
      <c r="F99" s="199"/>
      <c r="N99" s="61"/>
      <c r="P99" s="61"/>
      <c r="R99" s="61"/>
      <c r="T99" s="61"/>
    </row>
    <row r="100" spans="1:20" s="2" customFormat="1" ht="12.75">
      <c r="A100" s="311"/>
      <c r="B100" s="191"/>
      <c r="C100" s="191"/>
      <c r="F100" s="199"/>
      <c r="N100" s="61"/>
      <c r="P100" s="61"/>
      <c r="R100" s="61"/>
      <c r="T100" s="61"/>
    </row>
    <row r="101" spans="1:20" s="2" customFormat="1" ht="12.75">
      <c r="A101" s="311"/>
      <c r="B101" s="191"/>
      <c r="C101" s="191"/>
      <c r="F101" s="199"/>
      <c r="N101" s="61"/>
      <c r="P101" s="61"/>
      <c r="R101" s="61"/>
      <c r="T101" s="61"/>
    </row>
    <row r="102" spans="1:20" s="2" customFormat="1" ht="12.75">
      <c r="A102" s="311"/>
      <c r="B102" s="191"/>
      <c r="C102" s="191"/>
      <c r="F102" s="199"/>
      <c r="N102" s="61"/>
      <c r="P102" s="61"/>
      <c r="R102" s="61"/>
      <c r="T102" s="61"/>
    </row>
    <row r="103" spans="1:20" s="2" customFormat="1" ht="12.75">
      <c r="A103" s="311"/>
      <c r="B103" s="191"/>
      <c r="C103" s="191"/>
      <c r="F103" s="199"/>
      <c r="N103" s="61"/>
      <c r="P103" s="61"/>
      <c r="R103" s="61"/>
      <c r="T103" s="61"/>
    </row>
    <row r="104" spans="1:20" s="2" customFormat="1" ht="12.75">
      <c r="A104" s="311"/>
      <c r="B104" s="191"/>
      <c r="C104" s="191"/>
      <c r="F104" s="199"/>
      <c r="N104" s="61"/>
      <c r="P104" s="61"/>
      <c r="R104" s="61"/>
      <c r="T104" s="61"/>
    </row>
    <row r="105" spans="1:20" s="2" customFormat="1" ht="12.75">
      <c r="A105" s="311"/>
      <c r="B105" s="191"/>
      <c r="C105" s="191"/>
      <c r="F105" s="199"/>
      <c r="N105" s="61"/>
      <c r="P105" s="61"/>
      <c r="R105" s="61"/>
      <c r="T105" s="61"/>
    </row>
    <row r="106" spans="1:20" s="2" customFormat="1" ht="12.75">
      <c r="A106" s="311"/>
      <c r="B106" s="191"/>
      <c r="C106" s="191"/>
      <c r="F106" s="199"/>
      <c r="N106" s="61"/>
      <c r="P106" s="61"/>
      <c r="R106" s="61"/>
      <c r="T106" s="61"/>
    </row>
    <row r="107" spans="1:20" s="2" customFormat="1" ht="12.75">
      <c r="A107" s="311"/>
      <c r="B107" s="191"/>
      <c r="C107" s="191"/>
      <c r="F107" s="199"/>
      <c r="N107" s="61"/>
      <c r="P107" s="61"/>
      <c r="R107" s="61"/>
      <c r="T107" s="61"/>
    </row>
    <row r="108" spans="1:20" s="2" customFormat="1" ht="12.75">
      <c r="A108" s="311"/>
      <c r="B108" s="191"/>
      <c r="C108" s="191"/>
      <c r="F108" s="199"/>
      <c r="N108" s="61"/>
      <c r="P108" s="61"/>
      <c r="R108" s="61"/>
      <c r="T108" s="61"/>
    </row>
    <row r="109" spans="1:20" s="2" customFormat="1" ht="12.75">
      <c r="A109" s="311"/>
      <c r="B109" s="191"/>
      <c r="C109" s="191"/>
      <c r="F109" s="199"/>
      <c r="N109" s="61"/>
      <c r="P109" s="61"/>
      <c r="R109" s="61"/>
      <c r="T109" s="61"/>
    </row>
    <row r="110" spans="1:20" s="2" customFormat="1" ht="12.75">
      <c r="A110" s="311"/>
      <c r="B110" s="191"/>
      <c r="C110" s="191"/>
      <c r="F110" s="199"/>
      <c r="N110" s="61"/>
      <c r="P110" s="61"/>
      <c r="R110" s="61"/>
      <c r="T110" s="61"/>
    </row>
    <row r="111" spans="1:20" s="2" customFormat="1" ht="12.75">
      <c r="A111" s="311"/>
      <c r="B111" s="191"/>
      <c r="C111" s="191"/>
      <c r="F111" s="199"/>
      <c r="N111" s="61"/>
      <c r="P111" s="61"/>
      <c r="R111" s="61"/>
      <c r="T111" s="61"/>
    </row>
    <row r="112" spans="1:20" s="2" customFormat="1" ht="12.75">
      <c r="A112" s="311"/>
      <c r="B112" s="191"/>
      <c r="C112" s="191"/>
      <c r="F112" s="199"/>
      <c r="N112" s="61"/>
      <c r="P112" s="61"/>
      <c r="R112" s="61"/>
      <c r="T112" s="61"/>
    </row>
    <row r="113" spans="1:20" s="2" customFormat="1" ht="12.75">
      <c r="A113" s="311"/>
      <c r="B113" s="191"/>
      <c r="C113" s="191"/>
      <c r="F113" s="199"/>
      <c r="N113" s="61"/>
      <c r="P113" s="61"/>
      <c r="R113" s="61"/>
      <c r="T113" s="61"/>
    </row>
    <row r="114" spans="1:20" s="2" customFormat="1" ht="12.75">
      <c r="A114" s="311"/>
      <c r="B114" s="191"/>
      <c r="C114" s="191"/>
      <c r="F114" s="199"/>
      <c r="N114" s="61"/>
      <c r="P114" s="61"/>
      <c r="R114" s="61"/>
      <c r="T114" s="61"/>
    </row>
    <row r="115" spans="1:20" s="2" customFormat="1" ht="12.75">
      <c r="A115" s="311"/>
      <c r="B115" s="191"/>
      <c r="C115" s="191"/>
      <c r="F115" s="199"/>
      <c r="N115" s="61"/>
      <c r="P115" s="61"/>
      <c r="R115" s="61"/>
      <c r="T115" s="61"/>
    </row>
    <row r="116" spans="1:20" s="2" customFormat="1" ht="12.75">
      <c r="A116" s="311"/>
      <c r="B116" s="191"/>
      <c r="C116" s="191"/>
      <c r="F116" s="199"/>
      <c r="N116" s="61"/>
      <c r="P116" s="61"/>
      <c r="R116" s="61"/>
      <c r="T116" s="61"/>
    </row>
    <row r="117" spans="1:20" s="2" customFormat="1" ht="12.75">
      <c r="A117" s="311"/>
      <c r="B117" s="191"/>
      <c r="C117" s="191"/>
      <c r="F117" s="199"/>
      <c r="N117" s="61"/>
      <c r="P117" s="61"/>
      <c r="R117" s="61"/>
      <c r="T117" s="61"/>
    </row>
    <row r="118" spans="1:20" s="2" customFormat="1" ht="12.75">
      <c r="A118" s="311"/>
      <c r="B118" s="191"/>
      <c r="C118" s="191"/>
      <c r="F118" s="199"/>
      <c r="N118" s="61"/>
      <c r="P118" s="61"/>
      <c r="R118" s="61"/>
      <c r="T118" s="61"/>
    </row>
    <row r="119" spans="1:20" s="2" customFormat="1" ht="12.75">
      <c r="A119" s="311"/>
      <c r="B119" s="191"/>
      <c r="C119" s="191"/>
      <c r="F119" s="199"/>
      <c r="N119" s="61"/>
      <c r="P119" s="61"/>
      <c r="R119" s="61"/>
      <c r="T119" s="61"/>
    </row>
    <row r="120" spans="1:20" s="2" customFormat="1" ht="12.75">
      <c r="A120" s="311"/>
      <c r="B120" s="191"/>
      <c r="C120" s="191"/>
      <c r="F120" s="199"/>
      <c r="N120" s="61"/>
      <c r="P120" s="61"/>
      <c r="R120" s="61"/>
      <c r="T120" s="61"/>
    </row>
    <row r="121" spans="1:20" s="2" customFormat="1" ht="12.75">
      <c r="A121" s="311"/>
      <c r="B121" s="191"/>
      <c r="C121" s="191"/>
      <c r="F121" s="199"/>
      <c r="N121" s="61"/>
      <c r="P121" s="61"/>
      <c r="R121" s="61"/>
      <c r="T121" s="61"/>
    </row>
    <row r="122" spans="1:20" s="2" customFormat="1" ht="12.75">
      <c r="A122" s="311"/>
      <c r="B122" s="191"/>
      <c r="C122" s="191"/>
      <c r="F122" s="199"/>
      <c r="N122" s="61"/>
      <c r="P122" s="61"/>
      <c r="R122" s="61"/>
      <c r="T122" s="61"/>
    </row>
    <row r="123" spans="1:20" s="2" customFormat="1" ht="12.75">
      <c r="A123" s="311"/>
      <c r="B123" s="191"/>
      <c r="C123" s="191"/>
      <c r="F123" s="199"/>
      <c r="N123" s="61"/>
      <c r="P123" s="61"/>
      <c r="R123" s="61"/>
      <c r="T123" s="61"/>
    </row>
    <row r="124" spans="1:20" s="2" customFormat="1" ht="12.75">
      <c r="A124" s="311"/>
      <c r="B124" s="191"/>
      <c r="C124" s="191"/>
      <c r="F124" s="199"/>
      <c r="N124" s="61"/>
      <c r="P124" s="61"/>
      <c r="R124" s="61"/>
      <c r="T124" s="61"/>
    </row>
    <row r="125" spans="1:20" s="2" customFormat="1" ht="12.75">
      <c r="A125" s="311"/>
      <c r="B125" s="191"/>
      <c r="C125" s="191"/>
      <c r="F125" s="199"/>
      <c r="N125" s="61"/>
      <c r="P125" s="61"/>
      <c r="R125" s="61"/>
      <c r="T125" s="61"/>
    </row>
    <row r="126" spans="1:20" s="2" customFormat="1" ht="12.75">
      <c r="A126" s="311"/>
      <c r="B126" s="191"/>
      <c r="C126" s="191"/>
      <c r="F126" s="199"/>
      <c r="N126" s="61"/>
      <c r="P126" s="61"/>
      <c r="R126" s="61"/>
      <c r="T126" s="61"/>
    </row>
    <row r="127" spans="1:20" s="2" customFormat="1" ht="12.75">
      <c r="A127" s="311"/>
      <c r="B127" s="191"/>
      <c r="C127" s="191"/>
      <c r="F127" s="199"/>
      <c r="N127" s="61"/>
      <c r="P127" s="61"/>
      <c r="R127" s="61"/>
      <c r="T127" s="61"/>
    </row>
  </sheetData>
  <printOptions horizontalCentered="1" verticalCentered="1"/>
  <pageMargins left="0.5" right="0.5" top="0.5" bottom="0.5" header="0" footer="0"/>
  <pageSetup fitToHeight="1" fitToWidth="1" orientation="landscape" paperSize="9" scale="72"/>
</worksheet>
</file>

<file path=xl/worksheets/sheet6.xml><?xml version="1.0" encoding="utf-8"?>
<worksheet xmlns="http://schemas.openxmlformats.org/spreadsheetml/2006/main" xmlns:r="http://schemas.openxmlformats.org/officeDocument/2006/relationships">
  <dimension ref="A1:W157"/>
  <sheetViews>
    <sheetView workbookViewId="0" topLeftCell="A1">
      <selection activeCell="X42" sqref="X42"/>
    </sheetView>
  </sheetViews>
  <sheetFormatPr defaultColWidth="11.00390625" defaultRowHeight="12"/>
  <cols>
    <col min="1" max="1" width="5.875" style="0" customWidth="1"/>
    <col min="2" max="2" width="30.50390625" style="0" customWidth="1"/>
    <col min="3" max="3" width="9.875" style="217" customWidth="1"/>
    <col min="4" max="4" width="9.375" style="0" customWidth="1"/>
    <col min="5" max="5" width="7.50390625" style="0" customWidth="1"/>
    <col min="6" max="6" width="7.00390625" style="162" customWidth="1"/>
    <col min="7" max="7" width="7.00390625" style="2" customWidth="1"/>
    <col min="8" max="8" width="8.50390625" style="2" customWidth="1"/>
    <col min="9" max="9" width="6.125" style="0" customWidth="1"/>
    <col min="10" max="10" width="4.00390625" style="162" customWidth="1"/>
    <col min="11" max="11" width="4.00390625" style="218" customWidth="1"/>
    <col min="12" max="12" width="4.875" style="162" customWidth="1"/>
    <col min="13" max="13" width="4.50390625" style="218" customWidth="1"/>
    <col min="14" max="14" width="4.00390625" style="162" customWidth="1"/>
    <col min="15" max="15" width="4.00390625" style="218" customWidth="1"/>
    <col min="16" max="16" width="4.625" style="162" customWidth="1"/>
    <col min="17" max="17" width="4.375" style="218" customWidth="1"/>
    <col min="18" max="18" width="4.625" style="162" customWidth="1"/>
    <col min="19" max="19" width="4.00390625" style="162" customWidth="1"/>
    <col min="20" max="20" width="8.50390625" style="200" customWidth="1"/>
    <col min="21" max="22" width="10.50390625" style="219" customWidth="1"/>
    <col min="23" max="23" width="20.125" style="314" customWidth="1"/>
    <col min="24" max="16384" width="14.50390625" style="0" customWidth="1"/>
  </cols>
  <sheetData>
    <row r="1" spans="1:23" ht="15.75">
      <c r="A1" s="332" t="s">
        <v>48</v>
      </c>
      <c r="B1" s="131"/>
      <c r="C1" s="194"/>
      <c r="D1" s="131"/>
      <c r="E1" s="131"/>
      <c r="F1" s="172"/>
      <c r="G1" s="131"/>
      <c r="H1" s="131"/>
      <c r="I1" s="131"/>
      <c r="J1" s="172" t="s">
        <v>527</v>
      </c>
      <c r="K1" s="195"/>
      <c r="L1" s="172" t="s">
        <v>458</v>
      </c>
      <c r="M1" s="195"/>
      <c r="N1" s="172" t="s">
        <v>528</v>
      </c>
      <c r="O1" s="195"/>
      <c r="P1" s="172" t="s">
        <v>529</v>
      </c>
      <c r="Q1" s="195"/>
      <c r="R1" s="172" t="s">
        <v>459</v>
      </c>
      <c r="S1" s="172"/>
      <c r="T1" s="196"/>
      <c r="U1" s="197"/>
      <c r="V1" s="198"/>
      <c r="W1" s="316"/>
    </row>
    <row r="2" spans="1:23" ht="12.75">
      <c r="A2" s="162"/>
      <c r="B2" s="2" t="s">
        <v>319</v>
      </c>
      <c r="C2" s="199"/>
      <c r="D2" s="2"/>
      <c r="E2" s="2"/>
      <c r="I2" s="2"/>
      <c r="J2" s="162" t="s">
        <v>460</v>
      </c>
      <c r="K2" s="61"/>
      <c r="L2" s="162" t="s">
        <v>461</v>
      </c>
      <c r="M2" s="61"/>
      <c r="N2" s="162" t="s">
        <v>320</v>
      </c>
      <c r="O2" s="61"/>
      <c r="Q2" s="61"/>
      <c r="R2" s="162" t="s">
        <v>462</v>
      </c>
      <c r="S2" s="162" t="s">
        <v>463</v>
      </c>
      <c r="T2" s="200" t="s">
        <v>464</v>
      </c>
      <c r="U2" s="191" t="s">
        <v>465</v>
      </c>
      <c r="V2" s="201" t="s">
        <v>321</v>
      </c>
      <c r="W2" s="315"/>
    </row>
    <row r="3" spans="1:23" ht="12.75">
      <c r="A3" s="162"/>
      <c r="B3" s="2" t="s">
        <v>322</v>
      </c>
      <c r="C3" s="199"/>
      <c r="D3" s="2"/>
      <c r="E3" s="2"/>
      <c r="F3" s="162" t="s">
        <v>354</v>
      </c>
      <c r="H3" s="2" t="s">
        <v>467</v>
      </c>
      <c r="I3" s="2" t="s">
        <v>467</v>
      </c>
      <c r="K3" s="61" t="s">
        <v>468</v>
      </c>
      <c r="M3" s="61" t="s">
        <v>468</v>
      </c>
      <c r="N3" s="162" t="s">
        <v>469</v>
      </c>
      <c r="O3" s="61" t="s">
        <v>468</v>
      </c>
      <c r="P3" s="162" t="s">
        <v>469</v>
      </c>
      <c r="Q3" s="61" t="s">
        <v>468</v>
      </c>
      <c r="R3" s="162" t="s">
        <v>469</v>
      </c>
      <c r="S3" s="2" t="s">
        <v>470</v>
      </c>
      <c r="U3" s="191"/>
      <c r="V3" s="201"/>
      <c r="W3" s="315"/>
    </row>
    <row r="4" spans="1:23" ht="12.75">
      <c r="A4" s="162" t="s">
        <v>347</v>
      </c>
      <c r="B4" s="2" t="s">
        <v>323</v>
      </c>
      <c r="C4" s="199" t="s">
        <v>361</v>
      </c>
      <c r="D4" s="2" t="s">
        <v>324</v>
      </c>
      <c r="E4" s="2" t="s">
        <v>354</v>
      </c>
      <c r="F4" s="162" t="s">
        <v>362</v>
      </c>
      <c r="G4" s="2" t="s">
        <v>363</v>
      </c>
      <c r="H4" s="2" t="s">
        <v>471</v>
      </c>
      <c r="I4" s="2" t="s">
        <v>472</v>
      </c>
      <c r="J4" s="162" t="s">
        <v>473</v>
      </c>
      <c r="K4" s="61"/>
      <c r="L4" s="162" t="s">
        <v>474</v>
      </c>
      <c r="M4" s="61"/>
      <c r="N4" s="162" t="s">
        <v>325</v>
      </c>
      <c r="O4" s="61"/>
      <c r="P4" s="162">
        <v>7</v>
      </c>
      <c r="Q4" s="61"/>
      <c r="R4" s="162">
        <v>9</v>
      </c>
      <c r="S4" s="162">
        <v>10</v>
      </c>
      <c r="T4" s="200" t="s">
        <v>475</v>
      </c>
      <c r="U4" s="191" t="s">
        <v>475</v>
      </c>
      <c r="V4" s="202" t="s">
        <v>475</v>
      </c>
      <c r="W4" s="315"/>
    </row>
    <row r="5" spans="1:23" s="131" customFormat="1" ht="12.75">
      <c r="A5" s="172" t="s">
        <v>326</v>
      </c>
      <c r="B5" s="203" t="s">
        <v>530</v>
      </c>
      <c r="C5" s="204">
        <v>5</v>
      </c>
      <c r="D5" s="205">
        <v>34897</v>
      </c>
      <c r="E5" s="206">
        <v>0.5416666666666666</v>
      </c>
      <c r="F5" s="207" t="s">
        <v>327</v>
      </c>
      <c r="G5" s="208">
        <v>95</v>
      </c>
      <c r="H5" s="205">
        <v>34902</v>
      </c>
      <c r="I5" s="206">
        <v>0.5222222222222223</v>
      </c>
      <c r="J5" s="209">
        <v>0</v>
      </c>
      <c r="K5" s="210">
        <v>1</v>
      </c>
      <c r="L5" s="209">
        <v>15</v>
      </c>
      <c r="M5" s="210">
        <v>1</v>
      </c>
      <c r="N5" s="209">
        <v>0</v>
      </c>
      <c r="O5" s="210">
        <v>1</v>
      </c>
      <c r="P5" s="209">
        <v>33</v>
      </c>
      <c r="Q5" s="210">
        <v>4</v>
      </c>
      <c r="R5" s="209"/>
      <c r="S5" s="211"/>
      <c r="T5" s="370">
        <f>(J5/$C5)*K5*100</f>
        <v>0</v>
      </c>
      <c r="U5" s="198">
        <f>((L5/$C5)*M5*100)+T5</f>
        <v>300</v>
      </c>
      <c r="V5" s="198">
        <f>((((N5)*O5)+((P5)*Q5)+(R5))/$C5)*100</f>
        <v>2640</v>
      </c>
      <c r="W5" s="316" t="s">
        <v>328</v>
      </c>
    </row>
    <row r="6" spans="1:23" s="2" customFormat="1" ht="12.75">
      <c r="A6" s="162"/>
      <c r="B6" s="2" t="s">
        <v>249</v>
      </c>
      <c r="C6" s="199"/>
      <c r="F6" s="162"/>
      <c r="J6" s="162" t="s">
        <v>250</v>
      </c>
      <c r="K6" s="61"/>
      <c r="L6" s="162" t="s">
        <v>250</v>
      </c>
      <c r="M6" s="61">
        <v>15</v>
      </c>
      <c r="N6" s="162" t="s">
        <v>250</v>
      </c>
      <c r="O6" s="61"/>
      <c r="P6" s="162" t="s">
        <v>250</v>
      </c>
      <c r="Q6" s="61">
        <v>15</v>
      </c>
      <c r="R6" s="162" t="s">
        <v>250</v>
      </c>
      <c r="S6" s="162"/>
      <c r="T6" s="371"/>
      <c r="U6" s="201"/>
      <c r="V6" s="201"/>
      <c r="W6" s="315"/>
    </row>
    <row r="7" spans="1:23" s="2" customFormat="1" ht="12.75">
      <c r="A7" s="162"/>
      <c r="B7" s="2" t="s">
        <v>184</v>
      </c>
      <c r="C7" s="199"/>
      <c r="F7" s="162"/>
      <c r="G7" s="213"/>
      <c r="H7" s="205"/>
      <c r="I7" s="206"/>
      <c r="J7" s="209"/>
      <c r="K7" s="210">
        <v>1</v>
      </c>
      <c r="L7" s="209"/>
      <c r="M7" s="210">
        <v>1</v>
      </c>
      <c r="N7" s="209"/>
      <c r="O7" s="210">
        <v>1</v>
      </c>
      <c r="P7" s="209"/>
      <c r="Q7" s="210">
        <v>1</v>
      </c>
      <c r="R7" s="209"/>
      <c r="S7" s="211"/>
      <c r="T7" s="370"/>
      <c r="U7" s="198"/>
      <c r="V7" s="198"/>
      <c r="W7" s="315"/>
    </row>
    <row r="8" spans="1:23" s="2" customFormat="1" ht="12.75">
      <c r="A8" s="162"/>
      <c r="B8" s="2" t="s">
        <v>185</v>
      </c>
      <c r="C8" s="199"/>
      <c r="F8" s="162"/>
      <c r="G8" s="213"/>
      <c r="H8" s="205"/>
      <c r="I8" s="206"/>
      <c r="J8" s="162" t="s">
        <v>250</v>
      </c>
      <c r="K8" s="61"/>
      <c r="L8" s="162" t="s">
        <v>250</v>
      </c>
      <c r="M8" s="61"/>
      <c r="N8" s="162" t="s">
        <v>250</v>
      </c>
      <c r="O8" s="61"/>
      <c r="P8" s="162" t="s">
        <v>250</v>
      </c>
      <c r="Q8" s="61">
        <v>15</v>
      </c>
      <c r="R8" s="209"/>
      <c r="S8" s="211"/>
      <c r="T8" s="370"/>
      <c r="U8" s="198"/>
      <c r="V8" s="198"/>
      <c r="W8" s="315"/>
    </row>
    <row r="9" spans="1:23" s="131" customFormat="1" ht="12.75">
      <c r="A9" s="172" t="s">
        <v>186</v>
      </c>
      <c r="B9" s="203" t="s">
        <v>531</v>
      </c>
      <c r="C9" s="204">
        <v>5</v>
      </c>
      <c r="D9" s="205">
        <v>34897</v>
      </c>
      <c r="E9" s="206">
        <v>0.5416666666666666</v>
      </c>
      <c r="F9" s="207" t="s">
        <v>327</v>
      </c>
      <c r="G9" s="208">
        <v>95</v>
      </c>
      <c r="H9" s="205">
        <v>34902</v>
      </c>
      <c r="I9" s="206">
        <v>0.5222222222222223</v>
      </c>
      <c r="J9" s="209">
        <v>4</v>
      </c>
      <c r="K9" s="210">
        <v>1</v>
      </c>
      <c r="L9" s="209">
        <v>70</v>
      </c>
      <c r="M9" s="210">
        <v>8</v>
      </c>
      <c r="N9" s="209">
        <v>0</v>
      </c>
      <c r="O9" s="210">
        <v>1</v>
      </c>
      <c r="P9" s="209">
        <v>25</v>
      </c>
      <c r="Q9" s="210">
        <v>36</v>
      </c>
      <c r="R9" s="209">
        <v>104</v>
      </c>
      <c r="S9" s="211"/>
      <c r="T9" s="370">
        <f>(J9/$C9)*K9*100</f>
        <v>80</v>
      </c>
      <c r="U9" s="198">
        <f>((L9/$C9)*M9*100)+T9</f>
        <v>11280</v>
      </c>
      <c r="V9" s="198">
        <f>((((N9)*O9)+((P9)*Q9)+(R9))/$C9)*100</f>
        <v>20080</v>
      </c>
      <c r="W9" s="316" t="s">
        <v>624</v>
      </c>
    </row>
    <row r="10" spans="1:23" s="2" customFormat="1" ht="12.75">
      <c r="A10" s="162"/>
      <c r="B10" s="2" t="s">
        <v>625</v>
      </c>
      <c r="C10" s="199"/>
      <c r="F10" s="162"/>
      <c r="J10" s="162" t="s">
        <v>250</v>
      </c>
      <c r="K10" s="61"/>
      <c r="L10" s="162" t="s">
        <v>626</v>
      </c>
      <c r="M10" s="61">
        <v>30</v>
      </c>
      <c r="N10" s="162" t="s">
        <v>250</v>
      </c>
      <c r="O10" s="61"/>
      <c r="P10" s="162" t="s">
        <v>627</v>
      </c>
      <c r="Q10" s="61">
        <v>50</v>
      </c>
      <c r="R10" s="162" t="s">
        <v>250</v>
      </c>
      <c r="S10" s="162"/>
      <c r="T10" s="371"/>
      <c r="U10" s="201"/>
      <c r="V10" s="201"/>
      <c r="W10" s="315"/>
    </row>
    <row r="11" spans="1:23" s="2" customFormat="1" ht="12.75">
      <c r="A11" s="162"/>
      <c r="B11" s="2" t="s">
        <v>501</v>
      </c>
      <c r="C11" s="199"/>
      <c r="F11" s="162"/>
      <c r="G11" s="213"/>
      <c r="H11" s="205"/>
      <c r="I11" s="206"/>
      <c r="J11" s="209">
        <v>4</v>
      </c>
      <c r="K11" s="210">
        <v>1</v>
      </c>
      <c r="L11" s="209">
        <v>24</v>
      </c>
      <c r="M11" s="210">
        <v>1</v>
      </c>
      <c r="N11" s="209"/>
      <c r="O11" s="210">
        <v>1</v>
      </c>
      <c r="P11" s="209">
        <v>85</v>
      </c>
      <c r="Q11" s="210">
        <v>4</v>
      </c>
      <c r="R11" s="209"/>
      <c r="S11" s="211"/>
      <c r="T11" s="370">
        <f>(J11/$C9)*K11*100</f>
        <v>80</v>
      </c>
      <c r="U11" s="198">
        <f>((L11/$C9)*M11*100)+T11</f>
        <v>560</v>
      </c>
      <c r="V11" s="198">
        <f>((((N11)*O11)+((P11)*Q11)+(R11))/$C9)*100</f>
        <v>6800</v>
      </c>
      <c r="W11" s="315" t="s">
        <v>502</v>
      </c>
    </row>
    <row r="12" spans="1:23" s="2" customFormat="1" ht="12.75">
      <c r="A12" s="162"/>
      <c r="C12" s="199"/>
      <c r="F12" s="162"/>
      <c r="G12" s="214"/>
      <c r="H12" s="215"/>
      <c r="I12" s="216"/>
      <c r="J12" s="162" t="s">
        <v>250</v>
      </c>
      <c r="K12" s="61"/>
      <c r="L12" s="162" t="s">
        <v>250</v>
      </c>
      <c r="M12" s="61" t="s">
        <v>503</v>
      </c>
      <c r="N12" s="162" t="s">
        <v>250</v>
      </c>
      <c r="O12" s="61"/>
      <c r="P12" s="162" t="s">
        <v>250</v>
      </c>
      <c r="Q12" s="61" t="s">
        <v>504</v>
      </c>
      <c r="R12" s="162" t="s">
        <v>250</v>
      </c>
      <c r="S12" s="162"/>
      <c r="T12" s="371"/>
      <c r="U12" s="201"/>
      <c r="V12" s="191"/>
      <c r="W12" s="315"/>
    </row>
    <row r="13" spans="1:23" s="131" customFormat="1" ht="12.75">
      <c r="A13" s="172" t="s">
        <v>505</v>
      </c>
      <c r="B13" s="203" t="s">
        <v>532</v>
      </c>
      <c r="C13" s="204">
        <v>5</v>
      </c>
      <c r="D13" s="205">
        <v>34897</v>
      </c>
      <c r="E13" s="206">
        <v>0.5416666666666666</v>
      </c>
      <c r="F13" s="207" t="s">
        <v>327</v>
      </c>
      <c r="G13" s="208">
        <v>95</v>
      </c>
      <c r="H13" s="205">
        <v>34902</v>
      </c>
      <c r="I13" s="206">
        <v>0.5222222222222223</v>
      </c>
      <c r="J13" s="209">
        <v>2</v>
      </c>
      <c r="K13" s="210">
        <v>1</v>
      </c>
      <c r="L13" s="209">
        <v>35</v>
      </c>
      <c r="M13" s="210">
        <v>1</v>
      </c>
      <c r="N13" s="209">
        <v>0</v>
      </c>
      <c r="O13" s="210">
        <v>1</v>
      </c>
      <c r="P13" s="209">
        <v>33</v>
      </c>
      <c r="Q13" s="210">
        <v>36</v>
      </c>
      <c r="R13" s="209"/>
      <c r="S13" s="211"/>
      <c r="T13" s="370">
        <f>(J13/$C13)*K13*100</f>
        <v>40</v>
      </c>
      <c r="U13" s="198">
        <f>((L13/$C13)*M13*100)+T13</f>
        <v>740</v>
      </c>
      <c r="V13" s="198">
        <f>((((N13)*O13)+((P13)*Q13)+(R13))/$C13)*100</f>
        <v>23760</v>
      </c>
      <c r="W13" s="316" t="s">
        <v>624</v>
      </c>
    </row>
    <row r="14" spans="1:23" s="2" customFormat="1" ht="12.75">
      <c r="A14" s="162"/>
      <c r="B14" s="2" t="s">
        <v>329</v>
      </c>
      <c r="C14" s="199"/>
      <c r="F14" s="162"/>
      <c r="J14" s="162" t="s">
        <v>250</v>
      </c>
      <c r="K14" s="61"/>
      <c r="L14" s="162" t="s">
        <v>250</v>
      </c>
      <c r="M14" s="61"/>
      <c r="N14" s="162" t="s">
        <v>250</v>
      </c>
      <c r="O14" s="61"/>
      <c r="P14" s="162" t="s">
        <v>250</v>
      </c>
      <c r="Q14" s="61"/>
      <c r="R14" s="162" t="s">
        <v>250</v>
      </c>
      <c r="S14" s="162"/>
      <c r="T14" s="371"/>
      <c r="U14" s="201"/>
      <c r="V14" s="201"/>
      <c r="W14" s="315"/>
    </row>
    <row r="15" spans="1:23" s="2" customFormat="1" ht="12.75">
      <c r="A15" s="162"/>
      <c r="B15" s="2" t="s">
        <v>330</v>
      </c>
      <c r="C15" s="199"/>
      <c r="F15" s="162"/>
      <c r="G15" s="363"/>
      <c r="H15" s="264"/>
      <c r="I15" s="265"/>
      <c r="J15" s="209">
        <v>2</v>
      </c>
      <c r="K15" s="210">
        <v>1</v>
      </c>
      <c r="L15" s="209">
        <v>19</v>
      </c>
      <c r="M15" s="210">
        <v>1</v>
      </c>
      <c r="N15" s="209"/>
      <c r="O15" s="210">
        <v>1</v>
      </c>
      <c r="P15" s="209">
        <v>22</v>
      </c>
      <c r="Q15" s="210">
        <v>4</v>
      </c>
      <c r="R15" s="209"/>
      <c r="S15" s="211"/>
      <c r="T15" s="370">
        <f>(J15/$C13)*K15*100</f>
        <v>40</v>
      </c>
      <c r="U15" s="198">
        <f>((L15/$C13)*M15*100)+T15</f>
        <v>420</v>
      </c>
      <c r="V15" s="198">
        <f>((((N15)*O15)+((P15)*Q15)+(R15))/$C13)*100</f>
        <v>1760.0000000000002</v>
      </c>
      <c r="W15" s="315" t="s">
        <v>502</v>
      </c>
    </row>
    <row r="16" spans="1:23" s="2" customFormat="1" ht="51.75">
      <c r="A16" s="287"/>
      <c r="B16" s="160" t="s">
        <v>331</v>
      </c>
      <c r="C16" s="286"/>
      <c r="D16" s="160"/>
      <c r="E16" s="160"/>
      <c r="F16" s="160"/>
      <c r="G16" s="364"/>
      <c r="H16" s="365"/>
      <c r="I16" s="366"/>
      <c r="J16" s="162" t="s">
        <v>250</v>
      </c>
      <c r="K16" s="61"/>
      <c r="L16" s="162" t="s">
        <v>250</v>
      </c>
      <c r="M16" s="61" t="s">
        <v>503</v>
      </c>
      <c r="N16" s="162" t="s">
        <v>250</v>
      </c>
      <c r="O16" s="61"/>
      <c r="P16" s="162" t="s">
        <v>250</v>
      </c>
      <c r="Q16" s="61" t="s">
        <v>504</v>
      </c>
      <c r="R16" s="162" t="s">
        <v>250</v>
      </c>
      <c r="S16" s="162"/>
      <c r="T16" s="372"/>
      <c r="U16" s="369"/>
      <c r="V16" s="360"/>
      <c r="W16" s="361" t="s">
        <v>251</v>
      </c>
    </row>
    <row r="17" spans="1:23" s="131" customFormat="1" ht="12.75">
      <c r="A17" s="172" t="s">
        <v>498</v>
      </c>
      <c r="B17" s="203" t="s">
        <v>533</v>
      </c>
      <c r="C17" s="204">
        <v>5</v>
      </c>
      <c r="D17" s="205">
        <v>34912</v>
      </c>
      <c r="E17" s="206">
        <v>0.19791666666666666</v>
      </c>
      <c r="F17" s="207">
        <v>0.22569444444444445</v>
      </c>
      <c r="G17" s="208">
        <v>100</v>
      </c>
      <c r="H17" s="205">
        <v>34914</v>
      </c>
      <c r="I17" s="206">
        <v>0.0625</v>
      </c>
      <c r="J17" s="209">
        <v>0</v>
      </c>
      <c r="K17" s="210">
        <v>1</v>
      </c>
      <c r="L17" s="209">
        <v>17</v>
      </c>
      <c r="M17" s="210">
        <v>1</v>
      </c>
      <c r="N17" s="209">
        <v>0</v>
      </c>
      <c r="O17" s="210">
        <v>1</v>
      </c>
      <c r="P17" s="209">
        <v>50</v>
      </c>
      <c r="Q17" s="210">
        <v>8</v>
      </c>
      <c r="R17" s="209"/>
      <c r="S17" s="211">
        <v>1</v>
      </c>
      <c r="T17" s="370">
        <f>(J17/$C17)*K17*100</f>
        <v>0</v>
      </c>
      <c r="U17" s="198">
        <f>((L17/$C17)*M17*100)+T17</f>
        <v>340</v>
      </c>
      <c r="V17" s="198">
        <f>((((N17)*O17)+((P17)*Q17)+(R17))/$C17)*100</f>
        <v>8000</v>
      </c>
      <c r="W17" s="316"/>
    </row>
    <row r="18" spans="1:23" s="2" customFormat="1" ht="12.75">
      <c r="A18" s="162"/>
      <c r="C18" s="199"/>
      <c r="F18" s="162"/>
      <c r="G18" s="2" t="s">
        <v>499</v>
      </c>
      <c r="J18" s="162"/>
      <c r="K18" s="61"/>
      <c r="L18" s="162" t="s">
        <v>500</v>
      </c>
      <c r="M18" s="61"/>
      <c r="N18" s="162" t="s">
        <v>250</v>
      </c>
      <c r="O18" s="61"/>
      <c r="P18" s="162" t="s">
        <v>381</v>
      </c>
      <c r="Q18" s="61" t="s">
        <v>382</v>
      </c>
      <c r="R18" s="162" t="s">
        <v>250</v>
      </c>
      <c r="S18" s="162"/>
      <c r="T18" s="371"/>
      <c r="U18" s="201"/>
      <c r="V18" s="201"/>
      <c r="W18" s="315"/>
    </row>
    <row r="19" spans="1:23" s="2" customFormat="1" ht="12.75">
      <c r="A19" s="162"/>
      <c r="C19" s="199"/>
      <c r="F19" s="162"/>
      <c r="G19" s="213"/>
      <c r="H19" s="205"/>
      <c r="I19" s="206"/>
      <c r="J19" s="209"/>
      <c r="K19" s="210">
        <v>1</v>
      </c>
      <c r="L19" s="209"/>
      <c r="M19" s="210">
        <v>1</v>
      </c>
      <c r="N19" s="209"/>
      <c r="O19" s="210">
        <v>1</v>
      </c>
      <c r="P19" s="209"/>
      <c r="Q19" s="210">
        <v>1</v>
      </c>
      <c r="R19" s="209"/>
      <c r="S19" s="211"/>
      <c r="T19" s="370">
        <f>(J19/$C17)*K19*100</f>
        <v>0</v>
      </c>
      <c r="U19" s="198">
        <f>((L19/$C17)*M19*100)+T19</f>
        <v>0</v>
      </c>
      <c r="V19" s="198">
        <f>((((N19)*O19)+((P19)*Q19)+(R19))/$C17)*100</f>
        <v>0</v>
      </c>
      <c r="W19" s="315"/>
    </row>
    <row r="20" spans="1:23" s="2" customFormat="1" ht="12.75">
      <c r="A20" s="162"/>
      <c r="C20" s="199"/>
      <c r="F20" s="162"/>
      <c r="G20" s="214"/>
      <c r="H20" s="215"/>
      <c r="I20" s="216"/>
      <c r="J20" s="162" t="s">
        <v>250</v>
      </c>
      <c r="K20" s="61"/>
      <c r="L20" s="162" t="s">
        <v>250</v>
      </c>
      <c r="M20" s="61"/>
      <c r="N20" s="162" t="s">
        <v>250</v>
      </c>
      <c r="O20" s="61"/>
      <c r="P20" s="162" t="s">
        <v>250</v>
      </c>
      <c r="Q20" s="61"/>
      <c r="R20" s="162" t="s">
        <v>250</v>
      </c>
      <c r="S20" s="162"/>
      <c r="T20" s="371"/>
      <c r="U20" s="201"/>
      <c r="V20" s="191"/>
      <c r="W20" s="315"/>
    </row>
    <row r="21" spans="1:23" s="131" customFormat="1" ht="12.75">
      <c r="A21" s="172" t="s">
        <v>383</v>
      </c>
      <c r="B21" s="203" t="s">
        <v>534</v>
      </c>
      <c r="C21" s="204">
        <v>5</v>
      </c>
      <c r="D21" s="205">
        <v>34912</v>
      </c>
      <c r="E21" s="206">
        <v>0.1986111111111111</v>
      </c>
      <c r="F21" s="207">
        <v>0.22777777777777777</v>
      </c>
      <c r="G21" s="208">
        <v>100</v>
      </c>
      <c r="H21" s="205">
        <v>34914</v>
      </c>
      <c r="I21" s="206">
        <v>0.0625</v>
      </c>
      <c r="J21" s="209">
        <v>0</v>
      </c>
      <c r="K21" s="210">
        <v>1</v>
      </c>
      <c r="L21" s="209">
        <v>31</v>
      </c>
      <c r="M21" s="210">
        <v>4</v>
      </c>
      <c r="N21" s="209">
        <v>0</v>
      </c>
      <c r="O21" s="210">
        <v>1</v>
      </c>
      <c r="P21" s="209">
        <v>14</v>
      </c>
      <c r="Q21" s="210">
        <v>36</v>
      </c>
      <c r="R21" s="209"/>
      <c r="S21" s="211">
        <v>1</v>
      </c>
      <c r="T21" s="370">
        <f>(J21/$C21)*K21*100</f>
        <v>0</v>
      </c>
      <c r="U21" s="198">
        <f>((L21/$C21)*M21*100)+T21</f>
        <v>2480</v>
      </c>
      <c r="V21" s="198">
        <f>((((N21)*O21)+((P21)*Q21)+(R21))/$C21)*100</f>
        <v>10080</v>
      </c>
      <c r="W21" s="316"/>
    </row>
    <row r="22" spans="1:23" s="2" customFormat="1" ht="12.75">
      <c r="A22" s="162"/>
      <c r="C22" s="199"/>
      <c r="F22" s="162"/>
      <c r="G22" s="2" t="s">
        <v>499</v>
      </c>
      <c r="J22" s="162" t="s">
        <v>250</v>
      </c>
      <c r="K22" s="61"/>
      <c r="L22" s="162" t="s">
        <v>250</v>
      </c>
      <c r="M22" s="61">
        <v>20</v>
      </c>
      <c r="N22" s="162" t="s">
        <v>250</v>
      </c>
      <c r="O22" s="61"/>
      <c r="P22" s="162" t="s">
        <v>250</v>
      </c>
      <c r="Q22" s="61">
        <v>30</v>
      </c>
      <c r="R22" s="162" t="s">
        <v>250</v>
      </c>
      <c r="S22" s="162"/>
      <c r="T22" s="371"/>
      <c r="U22" s="201"/>
      <c r="V22" s="201"/>
      <c r="W22" s="315"/>
    </row>
    <row r="23" spans="1:23" s="2" customFormat="1" ht="12.75">
      <c r="A23" s="162"/>
      <c r="C23" s="199"/>
      <c r="F23" s="162"/>
      <c r="G23" s="213"/>
      <c r="H23" s="205"/>
      <c r="I23" s="206"/>
      <c r="J23" s="209"/>
      <c r="K23" s="210">
        <v>1</v>
      </c>
      <c r="L23" s="209"/>
      <c r="M23" s="210">
        <v>1</v>
      </c>
      <c r="N23" s="209"/>
      <c r="O23" s="210">
        <v>1</v>
      </c>
      <c r="P23" s="209"/>
      <c r="Q23" s="210">
        <v>1</v>
      </c>
      <c r="R23" s="209"/>
      <c r="S23" s="211"/>
      <c r="T23" s="370">
        <f>(J23/$C21)*K23*100</f>
        <v>0</v>
      </c>
      <c r="U23" s="198">
        <f>((L23/$C21)*M23*100)+T23</f>
        <v>0</v>
      </c>
      <c r="V23" s="198">
        <f>((((N23)*O23)+((P23)*Q23)+(R23))/$C21)*100</f>
        <v>0</v>
      </c>
      <c r="W23" s="315"/>
    </row>
    <row r="24" spans="1:23" s="2" customFormat="1" ht="12.75">
      <c r="A24" s="162"/>
      <c r="C24" s="199"/>
      <c r="F24" s="162"/>
      <c r="G24" s="214"/>
      <c r="H24" s="215"/>
      <c r="I24" s="216"/>
      <c r="J24" s="162" t="s">
        <v>250</v>
      </c>
      <c r="K24" s="61"/>
      <c r="L24" s="162" t="s">
        <v>250</v>
      </c>
      <c r="M24" s="61"/>
      <c r="N24" s="162" t="s">
        <v>250</v>
      </c>
      <c r="O24" s="61"/>
      <c r="P24" s="162" t="s">
        <v>250</v>
      </c>
      <c r="Q24" s="61"/>
      <c r="R24" s="162" t="s">
        <v>250</v>
      </c>
      <c r="S24" s="162"/>
      <c r="T24" s="371"/>
      <c r="U24" s="201"/>
      <c r="V24" s="191"/>
      <c r="W24" s="315"/>
    </row>
    <row r="25" spans="1:23" s="131" customFormat="1" ht="12.75">
      <c r="A25" s="172" t="s">
        <v>384</v>
      </c>
      <c r="B25" s="203" t="s">
        <v>535</v>
      </c>
      <c r="C25" s="204">
        <v>5</v>
      </c>
      <c r="D25" s="205">
        <v>34912</v>
      </c>
      <c r="E25" s="206">
        <v>0.2</v>
      </c>
      <c r="F25" s="207">
        <v>0.22916666666666666</v>
      </c>
      <c r="G25" s="208">
        <v>100</v>
      </c>
      <c r="H25" s="205">
        <v>34914</v>
      </c>
      <c r="I25" s="206">
        <v>0.0625</v>
      </c>
      <c r="J25" s="209">
        <v>0</v>
      </c>
      <c r="K25" s="210">
        <v>1</v>
      </c>
      <c r="L25" s="209">
        <v>46</v>
      </c>
      <c r="M25" s="210">
        <v>1</v>
      </c>
      <c r="N25" s="209">
        <v>0</v>
      </c>
      <c r="O25" s="210">
        <v>1</v>
      </c>
      <c r="P25" s="209">
        <v>87</v>
      </c>
      <c r="Q25" s="210">
        <v>8</v>
      </c>
      <c r="R25" s="209"/>
      <c r="S25" s="211">
        <v>1</v>
      </c>
      <c r="T25" s="370">
        <f>(J25/$C25)*K25*100</f>
        <v>0</v>
      </c>
      <c r="U25" s="198">
        <f>((L25/$C25)*M25*100)+T25</f>
        <v>919.9999999999999</v>
      </c>
      <c r="V25" s="198">
        <f>((((N25)*O25)+((P25)*Q25)+(R25))/$C25)*100</f>
        <v>13919.999999999998</v>
      </c>
      <c r="W25" s="316"/>
    </row>
    <row r="26" spans="1:23" s="2" customFormat="1" ht="12.75">
      <c r="A26" s="162"/>
      <c r="C26" s="199"/>
      <c r="F26" s="162"/>
      <c r="G26" s="2" t="s">
        <v>499</v>
      </c>
      <c r="J26" s="162" t="s">
        <v>250</v>
      </c>
      <c r="K26" s="61"/>
      <c r="L26" s="162" t="s">
        <v>250</v>
      </c>
      <c r="M26" s="61">
        <v>25</v>
      </c>
      <c r="N26" s="162" t="s">
        <v>250</v>
      </c>
      <c r="O26" s="61"/>
      <c r="P26" s="162" t="s">
        <v>250</v>
      </c>
      <c r="Q26" s="61">
        <v>15</v>
      </c>
      <c r="R26" s="162" t="s">
        <v>250</v>
      </c>
      <c r="S26" s="162"/>
      <c r="T26" s="371"/>
      <c r="U26" s="201"/>
      <c r="V26" s="201"/>
      <c r="W26" s="315"/>
    </row>
    <row r="27" spans="1:23" s="2" customFormat="1" ht="12.75">
      <c r="A27" s="162"/>
      <c r="C27" s="199"/>
      <c r="F27" s="162"/>
      <c r="G27" s="213"/>
      <c r="H27" s="205"/>
      <c r="I27" s="206"/>
      <c r="J27" s="209"/>
      <c r="K27" s="210">
        <v>1</v>
      </c>
      <c r="L27" s="209"/>
      <c r="M27" s="210">
        <v>1</v>
      </c>
      <c r="N27" s="209"/>
      <c r="O27" s="210">
        <v>1</v>
      </c>
      <c r="P27" s="209"/>
      <c r="Q27" s="210">
        <v>1</v>
      </c>
      <c r="R27" s="209"/>
      <c r="S27" s="211"/>
      <c r="T27" s="370">
        <f>(J27/$C25)*K27*100</f>
        <v>0</v>
      </c>
      <c r="U27" s="198">
        <f>((L27/$C25)*M27*100)+T27</f>
        <v>0</v>
      </c>
      <c r="V27" s="198">
        <f>((((N27)*O27)+((P27)*Q27)+(R27))/$C25)*100</f>
        <v>0</v>
      </c>
      <c r="W27" s="315"/>
    </row>
    <row r="28" spans="1:23" s="2" customFormat="1" ht="12.75">
      <c r="A28" s="162"/>
      <c r="C28" s="199"/>
      <c r="F28" s="162"/>
      <c r="G28" s="214"/>
      <c r="H28" s="215"/>
      <c r="I28" s="216"/>
      <c r="J28" s="162" t="s">
        <v>250</v>
      </c>
      <c r="K28" s="61"/>
      <c r="L28" s="162" t="s">
        <v>250</v>
      </c>
      <c r="M28" s="61"/>
      <c r="N28" s="162" t="s">
        <v>250</v>
      </c>
      <c r="O28" s="61"/>
      <c r="P28" s="162" t="s">
        <v>250</v>
      </c>
      <c r="Q28" s="61"/>
      <c r="R28" s="162" t="s">
        <v>250</v>
      </c>
      <c r="S28" s="162"/>
      <c r="T28" s="371"/>
      <c r="U28" s="201"/>
      <c r="V28" s="191"/>
      <c r="W28" s="315"/>
    </row>
    <row r="29" spans="1:23" s="131" customFormat="1" ht="12.75">
      <c r="A29" s="172" t="s">
        <v>385</v>
      </c>
      <c r="B29" s="203" t="s">
        <v>386</v>
      </c>
      <c r="C29" s="204">
        <v>5</v>
      </c>
      <c r="D29" s="205">
        <v>34914</v>
      </c>
      <c r="E29" s="206">
        <v>0.3819444444444444</v>
      </c>
      <c r="F29" s="207">
        <v>0.5104166666666666</v>
      </c>
      <c r="G29" s="208">
        <v>98</v>
      </c>
      <c r="H29" s="205">
        <v>34916</v>
      </c>
      <c r="I29" s="206">
        <v>0.7083333333333334</v>
      </c>
      <c r="J29" s="209"/>
      <c r="K29" s="210">
        <v>1</v>
      </c>
      <c r="L29" s="209"/>
      <c r="M29" s="210">
        <v>1</v>
      </c>
      <c r="N29" s="209"/>
      <c r="O29" s="210">
        <v>1</v>
      </c>
      <c r="P29" s="209"/>
      <c r="Q29" s="210">
        <v>1</v>
      </c>
      <c r="R29" s="209"/>
      <c r="S29" s="211"/>
      <c r="T29" s="370">
        <f>(J29/$C29)*K29*100</f>
        <v>0</v>
      </c>
      <c r="U29" s="198">
        <f>((L29/$C29)*M29*100)+T29</f>
        <v>0</v>
      </c>
      <c r="V29" s="198">
        <f>((((N29)*O29)+((P29)*Q29)+(R29))/$C29)*100</f>
        <v>0</v>
      </c>
      <c r="W29" s="316"/>
    </row>
    <row r="30" spans="1:23" s="2" customFormat="1" ht="12.75">
      <c r="A30" s="162" t="s">
        <v>387</v>
      </c>
      <c r="C30" s="199"/>
      <c r="F30" s="162"/>
      <c r="J30" s="162" t="s">
        <v>250</v>
      </c>
      <c r="K30" s="61"/>
      <c r="L30" s="162" t="s">
        <v>250</v>
      </c>
      <c r="M30" s="61"/>
      <c r="N30" s="162" t="s">
        <v>250</v>
      </c>
      <c r="O30" s="61"/>
      <c r="P30" s="162" t="s">
        <v>250</v>
      </c>
      <c r="Q30" s="61"/>
      <c r="R30" s="162" t="s">
        <v>250</v>
      </c>
      <c r="S30" s="162"/>
      <c r="T30" s="371"/>
      <c r="U30" s="191"/>
      <c r="V30" s="202"/>
      <c r="W30" s="315"/>
    </row>
    <row r="31" spans="1:23" s="2" customFormat="1" ht="12.75">
      <c r="A31" s="162" t="s">
        <v>388</v>
      </c>
      <c r="C31" s="199"/>
      <c r="F31" s="162"/>
      <c r="G31" s="213"/>
      <c r="H31" s="205"/>
      <c r="I31" s="206"/>
      <c r="J31" s="209"/>
      <c r="K31" s="210">
        <v>1</v>
      </c>
      <c r="L31" s="209"/>
      <c r="M31" s="210">
        <v>1</v>
      </c>
      <c r="N31" s="209"/>
      <c r="O31" s="210">
        <v>1</v>
      </c>
      <c r="P31" s="209"/>
      <c r="Q31" s="210">
        <v>1</v>
      </c>
      <c r="R31" s="209"/>
      <c r="S31" s="211"/>
      <c r="T31" s="370">
        <f>(J31/$C29)*K31*100</f>
        <v>0</v>
      </c>
      <c r="U31" s="197">
        <f>((L31/$C29)*M31*100)+T31</f>
        <v>0</v>
      </c>
      <c r="V31" s="212">
        <f>((((N31)*O31)+((P31)*Q31)+(R31))/$C29)*100</f>
        <v>0</v>
      </c>
      <c r="W31" s="315"/>
    </row>
    <row r="32" spans="1:23" s="2" customFormat="1" ht="12.75">
      <c r="A32" s="162"/>
      <c r="C32" s="199"/>
      <c r="F32" s="162"/>
      <c r="G32" s="214"/>
      <c r="H32" s="215"/>
      <c r="I32" s="216"/>
      <c r="J32" s="162" t="s">
        <v>250</v>
      </c>
      <c r="K32" s="61"/>
      <c r="L32" s="162" t="s">
        <v>250</v>
      </c>
      <c r="M32" s="61"/>
      <c r="N32" s="162" t="s">
        <v>250</v>
      </c>
      <c r="O32" s="61"/>
      <c r="P32" s="162" t="s">
        <v>250</v>
      </c>
      <c r="Q32" s="61"/>
      <c r="R32" s="162" t="s">
        <v>250</v>
      </c>
      <c r="S32" s="162"/>
      <c r="T32" s="371"/>
      <c r="U32" s="201"/>
      <c r="V32" s="191"/>
      <c r="W32" s="315"/>
    </row>
    <row r="33" spans="1:23" s="131" customFormat="1" ht="12.75">
      <c r="A33" s="172" t="s">
        <v>389</v>
      </c>
      <c r="B33" s="203" t="s">
        <v>390</v>
      </c>
      <c r="C33" s="204">
        <v>5</v>
      </c>
      <c r="D33" s="205">
        <v>34914</v>
      </c>
      <c r="E33" s="206">
        <v>0.3854166666666667</v>
      </c>
      <c r="F33" s="207">
        <v>0.5111111111111112</v>
      </c>
      <c r="G33" s="208">
        <v>98</v>
      </c>
      <c r="H33" s="205"/>
      <c r="I33" s="206"/>
      <c r="J33" s="209"/>
      <c r="K33" s="210">
        <v>1</v>
      </c>
      <c r="L33" s="209"/>
      <c r="M33" s="210">
        <v>1</v>
      </c>
      <c r="N33" s="209"/>
      <c r="O33" s="210">
        <v>1</v>
      </c>
      <c r="P33" s="209"/>
      <c r="Q33" s="210">
        <v>1</v>
      </c>
      <c r="R33" s="209"/>
      <c r="S33" s="211"/>
      <c r="T33" s="370">
        <f>(J33/$C33)*K33*100</f>
        <v>0</v>
      </c>
      <c r="U33" s="198">
        <f>((L33/$C33)*M33*100)+T33</f>
        <v>0</v>
      </c>
      <c r="V33" s="198">
        <f>((((N33)*O33)+((P33)*Q33)+(R33))/$C33)*100</f>
        <v>0</v>
      </c>
      <c r="W33" s="316"/>
    </row>
    <row r="34" spans="1:23" s="2" customFormat="1" ht="12.75">
      <c r="A34" s="162"/>
      <c r="C34" s="199"/>
      <c r="F34" s="162"/>
      <c r="J34" s="162" t="s">
        <v>250</v>
      </c>
      <c r="K34" s="61"/>
      <c r="L34" s="162" t="s">
        <v>250</v>
      </c>
      <c r="M34" s="61"/>
      <c r="N34" s="162" t="s">
        <v>250</v>
      </c>
      <c r="O34" s="61"/>
      <c r="P34" s="162" t="s">
        <v>250</v>
      </c>
      <c r="Q34" s="61"/>
      <c r="R34" s="162" t="s">
        <v>250</v>
      </c>
      <c r="S34" s="162"/>
      <c r="T34" s="371"/>
      <c r="U34" s="201"/>
      <c r="V34" s="201"/>
      <c r="W34" s="315"/>
    </row>
    <row r="35" spans="1:23" s="2" customFormat="1" ht="12.75">
      <c r="A35" s="162"/>
      <c r="C35" s="199"/>
      <c r="F35" s="162"/>
      <c r="G35" s="213"/>
      <c r="H35" s="205"/>
      <c r="I35" s="206"/>
      <c r="J35" s="209"/>
      <c r="K35" s="210">
        <v>1</v>
      </c>
      <c r="L35" s="209"/>
      <c r="M35" s="210">
        <v>1</v>
      </c>
      <c r="N35" s="209"/>
      <c r="O35" s="210">
        <v>1</v>
      </c>
      <c r="P35" s="209"/>
      <c r="Q35" s="210">
        <v>1</v>
      </c>
      <c r="R35" s="209"/>
      <c r="S35" s="211"/>
      <c r="T35" s="370">
        <f>(J35/$C33)*K35*100</f>
        <v>0</v>
      </c>
      <c r="U35" s="198">
        <f>((L35/$C33)*M35*100)+T35</f>
        <v>0</v>
      </c>
      <c r="V35" s="198">
        <f>((((N35)*O35)+((P35)*Q35)+(R35))/$C33)*100</f>
        <v>0</v>
      </c>
      <c r="W35" s="315"/>
    </row>
    <row r="36" spans="1:23" s="2" customFormat="1" ht="12.75">
      <c r="A36" s="162"/>
      <c r="C36" s="199"/>
      <c r="F36" s="162"/>
      <c r="G36" s="214"/>
      <c r="H36" s="215"/>
      <c r="I36" s="216"/>
      <c r="J36" s="162" t="s">
        <v>250</v>
      </c>
      <c r="K36" s="61"/>
      <c r="L36" s="162" t="s">
        <v>250</v>
      </c>
      <c r="M36" s="61"/>
      <c r="N36" s="162" t="s">
        <v>250</v>
      </c>
      <c r="O36" s="61"/>
      <c r="P36" s="162" t="s">
        <v>250</v>
      </c>
      <c r="Q36" s="61"/>
      <c r="R36" s="162" t="s">
        <v>250</v>
      </c>
      <c r="S36" s="162"/>
      <c r="T36" s="371"/>
      <c r="U36" s="201"/>
      <c r="V36" s="191"/>
      <c r="W36" s="315"/>
    </row>
    <row r="37" spans="1:23" s="131" customFormat="1" ht="12.75">
      <c r="A37" s="172" t="s">
        <v>391</v>
      </c>
      <c r="B37" s="203" t="s">
        <v>569</v>
      </c>
      <c r="C37" s="204">
        <v>5</v>
      </c>
      <c r="D37" s="205">
        <v>34914</v>
      </c>
      <c r="E37" s="206">
        <v>0.3888888888888889</v>
      </c>
      <c r="F37" s="207">
        <v>0.5118055555555555</v>
      </c>
      <c r="G37" s="208">
        <v>98</v>
      </c>
      <c r="H37" s="205"/>
      <c r="I37" s="206"/>
      <c r="J37" s="209"/>
      <c r="K37" s="210">
        <v>1</v>
      </c>
      <c r="L37" s="209"/>
      <c r="M37" s="210">
        <v>1</v>
      </c>
      <c r="N37" s="209"/>
      <c r="O37" s="210">
        <v>1</v>
      </c>
      <c r="P37" s="209"/>
      <c r="Q37" s="210">
        <v>1</v>
      </c>
      <c r="R37" s="209"/>
      <c r="S37" s="211"/>
      <c r="T37" s="370">
        <f>(J37/$C37)*K37*100</f>
        <v>0</v>
      </c>
      <c r="U37" s="198">
        <f>((L37/$C37)*M37*100)+T37</f>
        <v>0</v>
      </c>
      <c r="V37" s="198">
        <f>((((N37)*O37)+((P37)*Q37)+(R37))/$C37)*100</f>
        <v>0</v>
      </c>
      <c r="W37" s="316"/>
    </row>
    <row r="38" spans="1:23" s="2" customFormat="1" ht="12.75">
      <c r="A38" s="162"/>
      <c r="C38" s="199"/>
      <c r="F38" s="162"/>
      <c r="J38" s="162" t="s">
        <v>250</v>
      </c>
      <c r="K38" s="61"/>
      <c r="L38" s="162" t="s">
        <v>250</v>
      </c>
      <c r="M38" s="61"/>
      <c r="N38" s="162" t="s">
        <v>250</v>
      </c>
      <c r="O38" s="61"/>
      <c r="P38" s="162" t="s">
        <v>250</v>
      </c>
      <c r="Q38" s="61"/>
      <c r="R38" s="162" t="s">
        <v>250</v>
      </c>
      <c r="S38" s="162"/>
      <c r="T38" s="371"/>
      <c r="U38" s="201"/>
      <c r="V38" s="201"/>
      <c r="W38" s="315"/>
    </row>
    <row r="39" spans="1:23" s="2" customFormat="1" ht="12.75">
      <c r="A39" s="162"/>
      <c r="C39" s="199"/>
      <c r="F39" s="162"/>
      <c r="G39" s="213"/>
      <c r="H39" s="205"/>
      <c r="I39" s="206"/>
      <c r="J39" s="209"/>
      <c r="K39" s="210">
        <v>1</v>
      </c>
      <c r="L39" s="209"/>
      <c r="M39" s="210">
        <v>1</v>
      </c>
      <c r="N39" s="209"/>
      <c r="O39" s="210">
        <v>1</v>
      </c>
      <c r="P39" s="209"/>
      <c r="Q39" s="210">
        <v>1</v>
      </c>
      <c r="R39" s="209"/>
      <c r="S39" s="211"/>
      <c r="T39" s="370">
        <f>(J39/$C37)*K39*100</f>
        <v>0</v>
      </c>
      <c r="U39" s="198">
        <f>((L39/$C37)*M39*100)+T39</f>
        <v>0</v>
      </c>
      <c r="V39" s="198">
        <f>((((N39)*O39)+((P39)*Q39)+(R39))/$C37)*100</f>
        <v>0</v>
      </c>
      <c r="W39" s="315"/>
    </row>
    <row r="40" spans="1:23" s="2" customFormat="1" ht="12.75">
      <c r="A40" s="162"/>
      <c r="C40" s="199"/>
      <c r="F40" s="162"/>
      <c r="G40" s="214"/>
      <c r="H40" s="215"/>
      <c r="I40" s="216"/>
      <c r="J40" s="162" t="s">
        <v>250</v>
      </c>
      <c r="K40" s="61"/>
      <c r="L40" s="162" t="s">
        <v>250</v>
      </c>
      <c r="M40" s="61"/>
      <c r="N40" s="162" t="s">
        <v>250</v>
      </c>
      <c r="O40" s="61"/>
      <c r="P40" s="162" t="s">
        <v>250</v>
      </c>
      <c r="Q40" s="61"/>
      <c r="R40" s="162" t="s">
        <v>250</v>
      </c>
      <c r="S40" s="162"/>
      <c r="T40" s="371"/>
      <c r="U40" s="201"/>
      <c r="V40" s="191"/>
      <c r="W40" s="315"/>
    </row>
    <row r="41" spans="1:23" s="131" customFormat="1" ht="12.75">
      <c r="A41" s="172" t="s">
        <v>570</v>
      </c>
      <c r="B41" s="203" t="s">
        <v>571</v>
      </c>
      <c r="C41" s="204">
        <v>5</v>
      </c>
      <c r="D41" s="205">
        <v>34914</v>
      </c>
      <c r="E41" s="206">
        <v>0.3909722222222222</v>
      </c>
      <c r="F41" s="207">
        <v>0.5125</v>
      </c>
      <c r="G41" s="208">
        <v>98</v>
      </c>
      <c r="H41" s="205"/>
      <c r="I41" s="206"/>
      <c r="J41" s="209"/>
      <c r="K41" s="210">
        <v>1</v>
      </c>
      <c r="L41" s="209"/>
      <c r="M41" s="210">
        <v>1</v>
      </c>
      <c r="N41" s="209"/>
      <c r="O41" s="210">
        <v>1</v>
      </c>
      <c r="P41" s="209"/>
      <c r="Q41" s="210">
        <v>1</v>
      </c>
      <c r="R41" s="209"/>
      <c r="S41" s="211"/>
      <c r="T41" s="370">
        <f>(J41/$C41)*K41*100</f>
        <v>0</v>
      </c>
      <c r="U41" s="198">
        <f>((L41/$C41)*M41*100)+T41</f>
        <v>0</v>
      </c>
      <c r="V41" s="198">
        <f>((((N41)*O41)+((P41)*Q41)+(R41))/$C41)*100</f>
        <v>0</v>
      </c>
      <c r="W41" s="316"/>
    </row>
    <row r="42" spans="1:23" s="2" customFormat="1" ht="12.75">
      <c r="A42" s="162"/>
      <c r="C42" s="199"/>
      <c r="F42" s="162"/>
      <c r="J42" s="162" t="s">
        <v>250</v>
      </c>
      <c r="K42" s="61"/>
      <c r="L42" s="162" t="s">
        <v>250</v>
      </c>
      <c r="M42" s="61"/>
      <c r="N42" s="162" t="s">
        <v>250</v>
      </c>
      <c r="O42" s="61"/>
      <c r="P42" s="162" t="s">
        <v>250</v>
      </c>
      <c r="Q42" s="61"/>
      <c r="R42" s="162" t="s">
        <v>250</v>
      </c>
      <c r="S42" s="162"/>
      <c r="T42" s="371"/>
      <c r="U42" s="201"/>
      <c r="V42" s="201"/>
      <c r="W42" s="315"/>
    </row>
    <row r="43" spans="1:23" s="2" customFormat="1" ht="12.75">
      <c r="A43" s="162"/>
      <c r="C43" s="199"/>
      <c r="F43" s="162"/>
      <c r="G43" s="213"/>
      <c r="H43" s="205"/>
      <c r="I43" s="206"/>
      <c r="J43" s="209"/>
      <c r="K43" s="210">
        <v>1</v>
      </c>
      <c r="L43" s="209"/>
      <c r="M43" s="210">
        <v>1</v>
      </c>
      <c r="N43" s="209"/>
      <c r="O43" s="210">
        <v>1</v>
      </c>
      <c r="P43" s="209"/>
      <c r="Q43" s="210">
        <v>1</v>
      </c>
      <c r="R43" s="209"/>
      <c r="S43" s="211"/>
      <c r="T43" s="370">
        <f>(J43/$C41)*K43*100</f>
        <v>0</v>
      </c>
      <c r="U43" s="198">
        <f>((L43/$C41)*M43*100)+T43</f>
        <v>0</v>
      </c>
      <c r="V43" s="198">
        <f>((((N43)*O43)+((P43)*Q43)+(R43))/$C41)*100</f>
        <v>0</v>
      </c>
      <c r="W43" s="315"/>
    </row>
    <row r="44" spans="1:23" s="2" customFormat="1" ht="12.75">
      <c r="A44" s="162"/>
      <c r="C44" s="199"/>
      <c r="F44" s="162"/>
      <c r="G44" s="214"/>
      <c r="H44" s="215"/>
      <c r="I44" s="216"/>
      <c r="J44" s="162" t="s">
        <v>250</v>
      </c>
      <c r="K44" s="61"/>
      <c r="L44" s="162" t="s">
        <v>250</v>
      </c>
      <c r="M44" s="61"/>
      <c r="N44" s="162" t="s">
        <v>250</v>
      </c>
      <c r="O44" s="61"/>
      <c r="P44" s="162" t="s">
        <v>250</v>
      </c>
      <c r="Q44" s="61"/>
      <c r="R44" s="162" t="s">
        <v>250</v>
      </c>
      <c r="S44" s="162"/>
      <c r="T44" s="371"/>
      <c r="U44" s="201"/>
      <c r="V44" s="191"/>
      <c r="W44" s="315"/>
    </row>
    <row r="45" spans="1:23" s="131" customFormat="1" ht="12.75">
      <c r="A45" s="172" t="s">
        <v>572</v>
      </c>
      <c r="B45" s="203" t="s">
        <v>573</v>
      </c>
      <c r="C45" s="204">
        <v>5</v>
      </c>
      <c r="D45" s="205">
        <v>34914</v>
      </c>
      <c r="E45" s="206">
        <v>0.3958333333333333</v>
      </c>
      <c r="F45" s="207">
        <v>0.5131944444444444</v>
      </c>
      <c r="G45" s="208">
        <v>98</v>
      </c>
      <c r="H45" s="205"/>
      <c r="I45" s="206"/>
      <c r="J45" s="209"/>
      <c r="K45" s="210">
        <v>1</v>
      </c>
      <c r="L45" s="209"/>
      <c r="M45" s="210">
        <v>1</v>
      </c>
      <c r="N45" s="209"/>
      <c r="O45" s="210">
        <v>1</v>
      </c>
      <c r="P45" s="209"/>
      <c r="Q45" s="210">
        <v>1</v>
      </c>
      <c r="R45" s="209"/>
      <c r="S45" s="211"/>
      <c r="T45" s="370">
        <f>(J45/$C45)*K45*100</f>
        <v>0</v>
      </c>
      <c r="U45" s="198">
        <f>((L45/$C45)*M45*100)+T45</f>
        <v>0</v>
      </c>
      <c r="V45" s="198">
        <f>((((N45)*O45)+((P45)*Q45)+(R45))/$C45)*100</f>
        <v>0</v>
      </c>
      <c r="W45" s="316"/>
    </row>
    <row r="46" spans="1:23" s="2" customFormat="1" ht="12.75">
      <c r="A46" s="162"/>
      <c r="C46" s="199"/>
      <c r="F46" s="162"/>
      <c r="J46" s="162" t="s">
        <v>250</v>
      </c>
      <c r="K46" s="61"/>
      <c r="L46" s="162" t="s">
        <v>250</v>
      </c>
      <c r="M46" s="61"/>
      <c r="N46" s="162" t="s">
        <v>250</v>
      </c>
      <c r="O46" s="61"/>
      <c r="P46" s="162" t="s">
        <v>250</v>
      </c>
      <c r="Q46" s="61"/>
      <c r="R46" s="162" t="s">
        <v>250</v>
      </c>
      <c r="S46" s="162"/>
      <c r="T46" s="371"/>
      <c r="U46" s="201"/>
      <c r="V46" s="201"/>
      <c r="W46" s="315"/>
    </row>
    <row r="47" spans="1:23" s="2" customFormat="1" ht="12.75">
      <c r="A47" s="162"/>
      <c r="C47" s="199"/>
      <c r="F47" s="162"/>
      <c r="G47" s="213"/>
      <c r="H47" s="205"/>
      <c r="I47" s="206"/>
      <c r="J47" s="209"/>
      <c r="K47" s="210">
        <v>1</v>
      </c>
      <c r="L47" s="209"/>
      <c r="M47" s="210">
        <v>1</v>
      </c>
      <c r="N47" s="209"/>
      <c r="O47" s="210">
        <v>1</v>
      </c>
      <c r="P47" s="209"/>
      <c r="Q47" s="210">
        <v>1</v>
      </c>
      <c r="R47" s="209"/>
      <c r="S47" s="211"/>
      <c r="T47" s="370">
        <f>(J47/$C45)*K47*100</f>
        <v>0</v>
      </c>
      <c r="U47" s="198">
        <f>((L47/$C45)*M47*100)+T47</f>
        <v>0</v>
      </c>
      <c r="V47" s="198">
        <f>((((N47)*O47)+((P47)*Q47)+(R47))/$C45)*100</f>
        <v>0</v>
      </c>
      <c r="W47" s="315"/>
    </row>
    <row r="48" spans="1:23" s="2" customFormat="1" ht="12.75">
      <c r="A48" s="162"/>
      <c r="C48" s="199"/>
      <c r="F48" s="162"/>
      <c r="G48" s="214"/>
      <c r="H48" s="215"/>
      <c r="I48" s="216"/>
      <c r="J48" s="162" t="s">
        <v>250</v>
      </c>
      <c r="K48" s="61"/>
      <c r="L48" s="162" t="s">
        <v>250</v>
      </c>
      <c r="M48" s="61"/>
      <c r="N48" s="162" t="s">
        <v>250</v>
      </c>
      <c r="O48" s="61"/>
      <c r="P48" s="162" t="s">
        <v>250</v>
      </c>
      <c r="Q48" s="61"/>
      <c r="R48" s="162" t="s">
        <v>250</v>
      </c>
      <c r="S48" s="162"/>
      <c r="T48" s="371"/>
      <c r="U48" s="201"/>
      <c r="V48" s="191"/>
      <c r="W48" s="315"/>
    </row>
    <row r="49" spans="1:23" s="131" customFormat="1" ht="12.75">
      <c r="A49" s="172" t="s">
        <v>440</v>
      </c>
      <c r="B49" s="203" t="s">
        <v>429</v>
      </c>
      <c r="C49" s="204">
        <v>5</v>
      </c>
      <c r="D49" s="205">
        <v>35117</v>
      </c>
      <c r="E49" s="206"/>
      <c r="F49" s="207">
        <v>0.7083333333333334</v>
      </c>
      <c r="G49" s="208"/>
      <c r="H49" s="205" t="s">
        <v>574</v>
      </c>
      <c r="I49" s="206">
        <v>0.875</v>
      </c>
      <c r="J49" s="209">
        <v>0</v>
      </c>
      <c r="K49" s="210">
        <v>1</v>
      </c>
      <c r="L49" s="209">
        <v>8</v>
      </c>
      <c r="M49" s="210">
        <v>36</v>
      </c>
      <c r="N49" s="209">
        <v>30</v>
      </c>
      <c r="O49" s="210">
        <v>1</v>
      </c>
      <c r="P49" s="209">
        <v>100</v>
      </c>
      <c r="Q49" s="210">
        <v>36</v>
      </c>
      <c r="R49" s="209"/>
      <c r="S49" s="211"/>
      <c r="T49" s="370">
        <f>(J49/$C49)*K49*100</f>
        <v>0</v>
      </c>
      <c r="U49" s="198">
        <f>((L49/$C49)*M49*100)+T49</f>
        <v>5760</v>
      </c>
      <c r="V49" s="198">
        <f>((((N49)*O49)+((P49)*Q49)+(R49))/$C49)*100</f>
        <v>72600</v>
      </c>
      <c r="W49" s="316"/>
    </row>
    <row r="50" spans="1:23" s="2" customFormat="1" ht="12.75">
      <c r="A50" s="162" t="s">
        <v>575</v>
      </c>
      <c r="C50" s="199"/>
      <c r="F50" s="162"/>
      <c r="J50" s="162" t="s">
        <v>250</v>
      </c>
      <c r="K50" s="61"/>
      <c r="L50" s="162" t="s">
        <v>250</v>
      </c>
      <c r="M50" s="61"/>
      <c r="N50" s="162" t="s">
        <v>250</v>
      </c>
      <c r="O50" s="61"/>
      <c r="P50" s="162" t="s">
        <v>250</v>
      </c>
      <c r="Q50" s="61">
        <v>30</v>
      </c>
      <c r="R50" s="162" t="s">
        <v>250</v>
      </c>
      <c r="S50" s="162"/>
      <c r="T50" s="371"/>
      <c r="U50" s="201"/>
      <c r="V50" s="201"/>
      <c r="W50" s="315"/>
    </row>
    <row r="51" spans="1:23" s="2" customFormat="1" ht="12.75">
      <c r="A51" s="162"/>
      <c r="C51" s="199"/>
      <c r="F51" s="162"/>
      <c r="G51" s="213"/>
      <c r="H51" s="205"/>
      <c r="I51" s="206"/>
      <c r="J51" s="209"/>
      <c r="K51" s="210">
        <v>1</v>
      </c>
      <c r="L51" s="209"/>
      <c r="M51" s="210">
        <v>1</v>
      </c>
      <c r="N51" s="209"/>
      <c r="O51" s="210">
        <v>1</v>
      </c>
      <c r="P51" s="209"/>
      <c r="Q51" s="210">
        <v>1</v>
      </c>
      <c r="R51" s="209"/>
      <c r="S51" s="211"/>
      <c r="T51" s="370">
        <f>(J51/$C49)*K51*100</f>
        <v>0</v>
      </c>
      <c r="U51" s="198">
        <f>((L51/$C49)*M51*100)+T51</f>
        <v>0</v>
      </c>
      <c r="V51" s="198">
        <f>((((N51)*O51)+((P51)*Q51)+(R51))/$C49)*100</f>
        <v>0</v>
      </c>
      <c r="W51" s="315"/>
    </row>
    <row r="52" spans="1:23" s="2" customFormat="1" ht="12.75">
      <c r="A52" s="162"/>
      <c r="C52" s="199"/>
      <c r="F52" s="162"/>
      <c r="G52" s="214"/>
      <c r="H52" s="215"/>
      <c r="I52" s="216"/>
      <c r="J52" s="162" t="s">
        <v>250</v>
      </c>
      <c r="K52" s="61"/>
      <c r="L52" s="162" t="s">
        <v>250</v>
      </c>
      <c r="M52" s="61"/>
      <c r="N52" s="162" t="s">
        <v>250</v>
      </c>
      <c r="O52" s="61"/>
      <c r="P52" s="162" t="s">
        <v>250</v>
      </c>
      <c r="Q52" s="61"/>
      <c r="R52" s="162" t="s">
        <v>250</v>
      </c>
      <c r="S52" s="162"/>
      <c r="T52" s="371"/>
      <c r="U52" s="201"/>
      <c r="V52" s="191"/>
      <c r="W52" s="315"/>
    </row>
    <row r="53" spans="1:23" s="131" customFormat="1" ht="12.75">
      <c r="A53" s="172" t="s">
        <v>441</v>
      </c>
      <c r="B53" s="203" t="s">
        <v>430</v>
      </c>
      <c r="C53" s="204">
        <v>5</v>
      </c>
      <c r="D53" s="205">
        <v>35117</v>
      </c>
      <c r="E53" s="206"/>
      <c r="F53" s="207">
        <v>0.7083333333333334</v>
      </c>
      <c r="G53" s="208"/>
      <c r="H53" s="205" t="s">
        <v>574</v>
      </c>
      <c r="I53" s="206">
        <v>0.875</v>
      </c>
      <c r="J53" s="209">
        <v>1</v>
      </c>
      <c r="K53" s="210">
        <v>1</v>
      </c>
      <c r="L53" s="209">
        <v>10</v>
      </c>
      <c r="M53" s="210">
        <v>36</v>
      </c>
      <c r="N53" s="209">
        <v>4</v>
      </c>
      <c r="O53" s="210">
        <v>1</v>
      </c>
      <c r="P53" s="209">
        <v>4</v>
      </c>
      <c r="Q53" s="210">
        <v>1</v>
      </c>
      <c r="R53" s="209"/>
      <c r="S53" s="211">
        <v>2</v>
      </c>
      <c r="T53" s="370">
        <f>(J53/$C53)*K53*100</f>
        <v>20</v>
      </c>
      <c r="U53" s="198">
        <f>((L53/$C53)*M53*100)+T53</f>
        <v>7220</v>
      </c>
      <c r="V53" s="198">
        <f>((((N53)*O53)+((P53)*Q53)+(R53))/$C53)*100</f>
        <v>160</v>
      </c>
      <c r="W53" s="316"/>
    </row>
    <row r="54" spans="1:23" s="2" customFormat="1" ht="12.75">
      <c r="A54" s="162" t="s">
        <v>382</v>
      </c>
      <c r="C54" s="199"/>
      <c r="F54" s="162"/>
      <c r="J54" s="162" t="s">
        <v>250</v>
      </c>
      <c r="K54" s="61"/>
      <c r="L54" s="162" t="s">
        <v>250</v>
      </c>
      <c r="M54" s="61"/>
      <c r="N54" s="162" t="s">
        <v>250</v>
      </c>
      <c r="O54" s="61"/>
      <c r="P54" s="162" t="s">
        <v>250</v>
      </c>
      <c r="Q54" s="61"/>
      <c r="R54" s="162" t="s">
        <v>250</v>
      </c>
      <c r="S54" s="162"/>
      <c r="T54" s="371"/>
      <c r="U54" s="201"/>
      <c r="V54" s="201"/>
      <c r="W54" s="315"/>
    </row>
    <row r="55" spans="1:23" s="2" customFormat="1" ht="12.75">
      <c r="A55" s="162"/>
      <c r="C55" s="199"/>
      <c r="F55" s="162"/>
      <c r="G55" s="213"/>
      <c r="H55" s="205"/>
      <c r="I55" s="206"/>
      <c r="J55" s="209">
        <v>0</v>
      </c>
      <c r="K55" s="210">
        <v>1</v>
      </c>
      <c r="L55" s="209"/>
      <c r="M55" s="210">
        <v>1</v>
      </c>
      <c r="N55" s="209">
        <v>0</v>
      </c>
      <c r="O55" s="210">
        <v>1</v>
      </c>
      <c r="P55" s="209"/>
      <c r="Q55" s="210">
        <v>1</v>
      </c>
      <c r="R55" s="209"/>
      <c r="S55" s="211"/>
      <c r="T55" s="370">
        <f>(J55/$C53)*K55*100</f>
        <v>0</v>
      </c>
      <c r="U55" s="198">
        <f>((L55/$C53)*M55*100)+T55</f>
        <v>0</v>
      </c>
      <c r="V55" s="198">
        <f>((((N55)*O55)+((P55)*Q55)+(R55))/$C53)*100</f>
        <v>0</v>
      </c>
      <c r="W55" s="315"/>
    </row>
    <row r="56" spans="1:23" s="2" customFormat="1" ht="12.75">
      <c r="A56" s="287"/>
      <c r="B56" s="160"/>
      <c r="C56" s="286"/>
      <c r="D56" s="160"/>
      <c r="E56" s="160"/>
      <c r="F56" s="287"/>
      <c r="G56" s="364"/>
      <c r="H56" s="365"/>
      <c r="I56" s="367"/>
      <c r="J56" s="287" t="s">
        <v>250</v>
      </c>
      <c r="K56" s="317"/>
      <c r="L56" s="287" t="s">
        <v>250</v>
      </c>
      <c r="M56" s="317"/>
      <c r="N56" s="287" t="s">
        <v>250</v>
      </c>
      <c r="O56" s="317"/>
      <c r="P56" s="287" t="s">
        <v>250</v>
      </c>
      <c r="Q56" s="317"/>
      <c r="R56" s="287" t="s">
        <v>250</v>
      </c>
      <c r="S56" s="287"/>
      <c r="T56" s="373"/>
      <c r="U56" s="181"/>
      <c r="V56" s="181"/>
      <c r="W56" s="318"/>
    </row>
    <row r="57" spans="1:23" s="131" customFormat="1" ht="12.75">
      <c r="A57" s="172" t="s">
        <v>442</v>
      </c>
      <c r="B57" s="203" t="s">
        <v>576</v>
      </c>
      <c r="C57" s="204">
        <v>2</v>
      </c>
      <c r="D57" s="205">
        <v>35117</v>
      </c>
      <c r="E57" s="206"/>
      <c r="F57" s="207">
        <v>0.7083333333333334</v>
      </c>
      <c r="G57" s="208"/>
      <c r="H57" s="205" t="s">
        <v>574</v>
      </c>
      <c r="I57" s="206">
        <v>0.875</v>
      </c>
      <c r="J57" s="209">
        <v>0</v>
      </c>
      <c r="K57" s="210">
        <v>1</v>
      </c>
      <c r="L57" s="209">
        <v>35</v>
      </c>
      <c r="M57" s="210">
        <v>1</v>
      </c>
      <c r="N57" s="209">
        <v>0</v>
      </c>
      <c r="O57" s="210">
        <v>1</v>
      </c>
      <c r="P57" s="209">
        <v>3</v>
      </c>
      <c r="Q57" s="210">
        <v>36</v>
      </c>
      <c r="R57" s="209"/>
      <c r="S57" s="211"/>
      <c r="T57" s="370">
        <f>(J57/$C57)*K57*100</f>
        <v>0</v>
      </c>
      <c r="U57" s="198">
        <f>((L57/$C57)*M57*100)+T57</f>
        <v>1750</v>
      </c>
      <c r="V57" s="198">
        <f>((((N57)*O57)+((P57)*Q57)+(R57))/$C57)*100</f>
        <v>5400</v>
      </c>
      <c r="W57" s="316"/>
    </row>
    <row r="58" spans="1:23" s="2" customFormat="1" ht="12.75">
      <c r="A58" s="162" t="s">
        <v>577</v>
      </c>
      <c r="C58" s="199"/>
      <c r="F58" s="162"/>
      <c r="J58" s="162" t="s">
        <v>250</v>
      </c>
      <c r="K58" s="61"/>
      <c r="L58" s="162" t="s">
        <v>250</v>
      </c>
      <c r="M58" s="61"/>
      <c r="N58" s="162" t="s">
        <v>250</v>
      </c>
      <c r="O58" s="61"/>
      <c r="P58" s="162" t="s">
        <v>250</v>
      </c>
      <c r="Q58" s="61"/>
      <c r="R58" s="162" t="s">
        <v>250</v>
      </c>
      <c r="S58" s="162"/>
      <c r="T58" s="371"/>
      <c r="U58" s="201"/>
      <c r="V58" s="201"/>
      <c r="W58" s="315"/>
    </row>
    <row r="59" spans="1:23" s="2" customFormat="1" ht="12.75">
      <c r="A59" s="162"/>
      <c r="C59" s="199"/>
      <c r="F59" s="162"/>
      <c r="G59" s="213"/>
      <c r="H59" s="205"/>
      <c r="I59" s="206"/>
      <c r="J59" s="209"/>
      <c r="K59" s="210">
        <v>1</v>
      </c>
      <c r="L59" s="209"/>
      <c r="M59" s="210">
        <v>1</v>
      </c>
      <c r="N59" s="209"/>
      <c r="O59" s="210">
        <v>1</v>
      </c>
      <c r="P59" s="209"/>
      <c r="Q59" s="210">
        <v>1</v>
      </c>
      <c r="R59" s="209"/>
      <c r="S59" s="211"/>
      <c r="T59" s="370">
        <f>(J59/$C57)*K59*100</f>
        <v>0</v>
      </c>
      <c r="U59" s="198">
        <f>((L59/$C57)*M59*100)+T59</f>
        <v>0</v>
      </c>
      <c r="V59" s="198">
        <f>((((N59)*O59)+((P59)*Q59)+(R59))/$C57)*100</f>
        <v>0</v>
      </c>
      <c r="W59" s="315"/>
    </row>
    <row r="60" spans="1:23" s="2" customFormat="1" ht="12.75">
      <c r="A60" s="162"/>
      <c r="C60" s="199"/>
      <c r="F60" s="162"/>
      <c r="G60" s="214"/>
      <c r="H60" s="215"/>
      <c r="I60" s="216"/>
      <c r="J60" s="162" t="s">
        <v>250</v>
      </c>
      <c r="K60" s="61"/>
      <c r="L60" s="162" t="s">
        <v>250</v>
      </c>
      <c r="M60" s="61"/>
      <c r="N60" s="162" t="s">
        <v>250</v>
      </c>
      <c r="O60" s="61"/>
      <c r="P60" s="162" t="s">
        <v>250</v>
      </c>
      <c r="Q60" s="61"/>
      <c r="R60" s="162" t="s">
        <v>250</v>
      </c>
      <c r="S60" s="162"/>
      <c r="T60" s="371"/>
      <c r="U60" s="201"/>
      <c r="V60" s="191"/>
      <c r="W60" s="315"/>
    </row>
    <row r="61" spans="1:23" s="131" customFormat="1" ht="12.75" hidden="1">
      <c r="A61" s="172" t="s">
        <v>443</v>
      </c>
      <c r="B61" s="203" t="s">
        <v>578</v>
      </c>
      <c r="C61" s="204">
        <v>0.5</v>
      </c>
      <c r="D61" s="205">
        <v>35117</v>
      </c>
      <c r="E61" s="206"/>
      <c r="F61" s="207">
        <v>0.7083333333333334</v>
      </c>
      <c r="G61" s="208"/>
      <c r="H61" s="205" t="s">
        <v>574</v>
      </c>
      <c r="I61" s="206">
        <v>0.875</v>
      </c>
      <c r="J61" s="209">
        <v>1</v>
      </c>
      <c r="K61" s="210">
        <v>1</v>
      </c>
      <c r="L61" s="209">
        <v>34</v>
      </c>
      <c r="M61" s="210">
        <v>9</v>
      </c>
      <c r="N61" s="209">
        <v>1</v>
      </c>
      <c r="O61" s="210">
        <v>1</v>
      </c>
      <c r="P61" s="209">
        <v>15</v>
      </c>
      <c r="Q61" s="210">
        <v>1</v>
      </c>
      <c r="R61" s="209"/>
      <c r="S61" s="211"/>
      <c r="T61" s="370">
        <f>(J61/$C61)*K61*100</f>
        <v>200</v>
      </c>
      <c r="U61" s="198">
        <f>((L61/$C61)*M61*100)+T61</f>
        <v>61400</v>
      </c>
      <c r="V61" s="198">
        <f>((((N61)*O61)+((P61)*Q61)+(R61))/$C61)*100</f>
        <v>3200</v>
      </c>
      <c r="W61" s="316"/>
    </row>
    <row r="62" spans="1:23" s="2" customFormat="1" ht="12.75">
      <c r="A62" s="162" t="s">
        <v>579</v>
      </c>
      <c r="C62" s="199"/>
      <c r="F62" s="162"/>
      <c r="J62" s="162" t="s">
        <v>250</v>
      </c>
      <c r="K62" s="61"/>
      <c r="L62" s="162" t="s">
        <v>250</v>
      </c>
      <c r="M62" s="61"/>
      <c r="N62" s="162" t="s">
        <v>250</v>
      </c>
      <c r="O62" s="61">
        <v>1</v>
      </c>
      <c r="P62" s="162" t="s">
        <v>250</v>
      </c>
      <c r="Q62" s="61">
        <v>30</v>
      </c>
      <c r="R62" s="162" t="s">
        <v>250</v>
      </c>
      <c r="S62" s="162"/>
      <c r="T62" s="371"/>
      <c r="U62" s="201"/>
      <c r="V62" s="201"/>
      <c r="W62" s="315"/>
    </row>
    <row r="63" spans="1:23" s="2" customFormat="1" ht="12.75">
      <c r="A63" s="162"/>
      <c r="C63" s="199"/>
      <c r="F63" s="162"/>
      <c r="G63" s="213"/>
      <c r="H63" s="205"/>
      <c r="I63" s="206"/>
      <c r="J63" s="209"/>
      <c r="K63" s="210">
        <v>1</v>
      </c>
      <c r="L63" s="209"/>
      <c r="M63" s="210">
        <v>1</v>
      </c>
      <c r="N63" s="209"/>
      <c r="O63" s="210">
        <v>1</v>
      </c>
      <c r="P63" s="209"/>
      <c r="Q63" s="210">
        <v>1</v>
      </c>
      <c r="R63" s="209"/>
      <c r="S63" s="211"/>
      <c r="T63" s="370">
        <f>(J63/$C61)*K63*100</f>
        <v>0</v>
      </c>
      <c r="U63" s="198">
        <f>((L63/$C61)*M63*100)+T63</f>
        <v>0</v>
      </c>
      <c r="V63" s="198">
        <f>((((N63)*O63)+((P63)*Q63)+(R63))/$C61)*100</f>
        <v>0</v>
      </c>
      <c r="W63" s="315"/>
    </row>
    <row r="64" spans="1:23" s="2" customFormat="1" ht="12.75">
      <c r="A64" s="162"/>
      <c r="C64" s="199"/>
      <c r="F64" s="162"/>
      <c r="G64" s="214"/>
      <c r="H64" s="215"/>
      <c r="I64" s="216"/>
      <c r="J64" s="162" t="s">
        <v>250</v>
      </c>
      <c r="K64" s="61"/>
      <c r="L64" s="162" t="s">
        <v>250</v>
      </c>
      <c r="M64" s="61"/>
      <c r="N64" s="162" t="s">
        <v>250</v>
      </c>
      <c r="O64" s="61"/>
      <c r="P64" s="162" t="s">
        <v>250</v>
      </c>
      <c r="Q64" s="61"/>
      <c r="R64" s="162" t="s">
        <v>250</v>
      </c>
      <c r="S64" s="162"/>
      <c r="T64" s="371"/>
      <c r="U64" s="201"/>
      <c r="V64" s="191"/>
      <c r="W64" s="315"/>
    </row>
    <row r="65" spans="1:23" s="131" customFormat="1" ht="12.75">
      <c r="A65" s="172" t="s">
        <v>444</v>
      </c>
      <c r="B65" s="203" t="s">
        <v>431</v>
      </c>
      <c r="C65" s="204">
        <v>5</v>
      </c>
      <c r="D65" s="205">
        <v>35117</v>
      </c>
      <c r="E65" s="206"/>
      <c r="F65" s="207">
        <v>0.7083333333333334</v>
      </c>
      <c r="G65" s="208"/>
      <c r="H65" s="205" t="s">
        <v>574</v>
      </c>
      <c r="I65" s="206">
        <v>0.875</v>
      </c>
      <c r="J65" s="209">
        <v>0</v>
      </c>
      <c r="K65" s="210">
        <v>1</v>
      </c>
      <c r="L65" s="209"/>
      <c r="M65" s="210">
        <v>1</v>
      </c>
      <c r="N65" s="209">
        <v>0</v>
      </c>
      <c r="O65" s="210">
        <v>1</v>
      </c>
      <c r="P65" s="209"/>
      <c r="Q65" s="210">
        <v>1</v>
      </c>
      <c r="R65" s="209"/>
      <c r="S65" s="211"/>
      <c r="T65" s="370">
        <f>(J65/$C65)*K65*100</f>
        <v>0</v>
      </c>
      <c r="U65" s="198">
        <f>((L65/$C65)*M65*100)+T65</f>
        <v>0</v>
      </c>
      <c r="V65" s="198">
        <f>((((N65)*O65)+((P65)*Q65)+(R65))/$C65)*100</f>
        <v>0</v>
      </c>
      <c r="W65" s="316" t="s">
        <v>580</v>
      </c>
    </row>
    <row r="66" spans="1:23" s="2" customFormat="1" ht="12.75">
      <c r="A66" s="162" t="s">
        <v>575</v>
      </c>
      <c r="C66" s="199"/>
      <c r="F66" s="162"/>
      <c r="J66" s="162" t="s">
        <v>250</v>
      </c>
      <c r="K66" s="61"/>
      <c r="L66" s="162" t="s">
        <v>250</v>
      </c>
      <c r="M66" s="61"/>
      <c r="N66" s="162" t="s">
        <v>250</v>
      </c>
      <c r="O66" s="61"/>
      <c r="P66" s="162" t="s">
        <v>250</v>
      </c>
      <c r="Q66" s="61"/>
      <c r="R66" s="162" t="s">
        <v>250</v>
      </c>
      <c r="S66" s="162"/>
      <c r="T66" s="371"/>
      <c r="U66" s="201"/>
      <c r="V66" s="201"/>
      <c r="W66" s="315"/>
    </row>
    <row r="67" spans="1:23" s="2" customFormat="1" ht="12.75">
      <c r="A67" s="162"/>
      <c r="C67" s="199"/>
      <c r="F67" s="162"/>
      <c r="G67" s="213"/>
      <c r="H67" s="205"/>
      <c r="I67" s="206"/>
      <c r="J67" s="209"/>
      <c r="K67" s="210">
        <v>1</v>
      </c>
      <c r="L67" s="209"/>
      <c r="M67" s="210">
        <v>1</v>
      </c>
      <c r="N67" s="209"/>
      <c r="O67" s="210">
        <v>1</v>
      </c>
      <c r="P67" s="209"/>
      <c r="Q67" s="210">
        <v>1</v>
      </c>
      <c r="R67" s="209"/>
      <c r="S67" s="211"/>
      <c r="T67" s="370">
        <f>(J67/$C65)*K67*100</f>
        <v>0</v>
      </c>
      <c r="U67" s="198">
        <f>((L67/$C65)*M67*100)+T67</f>
        <v>0</v>
      </c>
      <c r="V67" s="198">
        <f>((((N67)*O67)+((P67)*Q67)+(R67))/$C65)*100</f>
        <v>0</v>
      </c>
      <c r="W67" s="315"/>
    </row>
    <row r="68" spans="1:23" s="2" customFormat="1" ht="12.75">
      <c r="A68" s="162"/>
      <c r="C68" s="199"/>
      <c r="F68" s="162"/>
      <c r="G68" s="214"/>
      <c r="H68" s="215"/>
      <c r="I68" s="216"/>
      <c r="J68" s="162" t="s">
        <v>250</v>
      </c>
      <c r="K68" s="61"/>
      <c r="L68" s="162" t="s">
        <v>250</v>
      </c>
      <c r="M68" s="61"/>
      <c r="N68" s="162" t="s">
        <v>250</v>
      </c>
      <c r="O68" s="61"/>
      <c r="P68" s="162" t="s">
        <v>250</v>
      </c>
      <c r="Q68" s="61"/>
      <c r="R68" s="162" t="s">
        <v>250</v>
      </c>
      <c r="S68" s="162"/>
      <c r="T68" s="371"/>
      <c r="U68" s="201"/>
      <c r="V68" s="191"/>
      <c r="W68" s="315"/>
    </row>
    <row r="69" spans="1:23" s="131" customFormat="1" ht="12.75">
      <c r="A69" s="172" t="s">
        <v>436</v>
      </c>
      <c r="B69" s="203" t="s">
        <v>435</v>
      </c>
      <c r="C69" s="204">
        <v>2</v>
      </c>
      <c r="D69" s="205">
        <v>35117</v>
      </c>
      <c r="E69" s="206"/>
      <c r="F69" s="207">
        <v>0.7083333333333334</v>
      </c>
      <c r="G69" s="208"/>
      <c r="H69" s="205" t="s">
        <v>574</v>
      </c>
      <c r="I69" s="206">
        <v>0.875</v>
      </c>
      <c r="J69" s="209">
        <v>1</v>
      </c>
      <c r="K69" s="210">
        <v>1</v>
      </c>
      <c r="L69" s="209">
        <v>13</v>
      </c>
      <c r="M69" s="210">
        <v>36</v>
      </c>
      <c r="N69" s="209">
        <v>0</v>
      </c>
      <c r="O69" s="210">
        <v>1</v>
      </c>
      <c r="P69" s="209">
        <v>100</v>
      </c>
      <c r="Q69" s="210">
        <v>1</v>
      </c>
      <c r="R69" s="209"/>
      <c r="S69" s="211"/>
      <c r="T69" s="370">
        <f>(J69/$C69)*K69*100</f>
        <v>50</v>
      </c>
      <c r="U69" s="198">
        <f>((L69/$C69)*M69*100)+T69</f>
        <v>23450</v>
      </c>
      <c r="V69" s="198">
        <f>((((N69)*O69)+((P69)*Q69)+(R69))/$C69)*100</f>
        <v>5000</v>
      </c>
      <c r="W69" s="316"/>
    </row>
    <row r="70" spans="1:23" s="2" customFormat="1" ht="12.75">
      <c r="A70" s="162" t="s">
        <v>382</v>
      </c>
      <c r="C70" s="199"/>
      <c r="F70" s="162"/>
      <c r="J70" s="162" t="s">
        <v>250</v>
      </c>
      <c r="K70" s="61">
        <v>1</v>
      </c>
      <c r="L70" s="162" t="s">
        <v>250</v>
      </c>
      <c r="M70" s="61"/>
      <c r="N70" s="162" t="s">
        <v>250</v>
      </c>
      <c r="O70" s="61"/>
      <c r="P70" s="162" t="s">
        <v>250</v>
      </c>
      <c r="Q70" s="61">
        <v>30</v>
      </c>
      <c r="R70" s="162" t="s">
        <v>250</v>
      </c>
      <c r="S70" s="162"/>
      <c r="T70" s="371"/>
      <c r="U70" s="201"/>
      <c r="V70" s="201"/>
      <c r="W70" s="315"/>
    </row>
    <row r="71" spans="1:23" s="2" customFormat="1" ht="12.75">
      <c r="A71" s="162"/>
      <c r="C71" s="199"/>
      <c r="F71" s="162"/>
      <c r="G71" s="213"/>
      <c r="H71" s="205"/>
      <c r="I71" s="206"/>
      <c r="J71" s="209"/>
      <c r="K71" s="210">
        <v>1</v>
      </c>
      <c r="L71" s="209"/>
      <c r="M71" s="210">
        <v>1</v>
      </c>
      <c r="N71" s="209"/>
      <c r="O71" s="210">
        <v>1</v>
      </c>
      <c r="P71" s="209"/>
      <c r="Q71" s="210">
        <v>1</v>
      </c>
      <c r="R71" s="209"/>
      <c r="S71" s="211"/>
      <c r="T71" s="370">
        <f>(J71/$C69)*K71*100</f>
        <v>0</v>
      </c>
      <c r="U71" s="198">
        <f>((L71/$C69)*M71*100)+T71</f>
        <v>0</v>
      </c>
      <c r="V71" s="198">
        <f>((((N71)*O71)+((P71)*Q71)+(R71))/$C69)*100</f>
        <v>0</v>
      </c>
      <c r="W71" s="315"/>
    </row>
    <row r="72" spans="1:23" s="2" customFormat="1" ht="12.75">
      <c r="A72" s="162"/>
      <c r="C72" s="199"/>
      <c r="F72" s="162"/>
      <c r="G72" s="214"/>
      <c r="H72" s="215"/>
      <c r="I72" s="216"/>
      <c r="J72" s="162" t="s">
        <v>250</v>
      </c>
      <c r="K72" s="61"/>
      <c r="L72" s="162" t="s">
        <v>250</v>
      </c>
      <c r="M72" s="61"/>
      <c r="N72" s="162" t="s">
        <v>250</v>
      </c>
      <c r="O72" s="61"/>
      <c r="P72" s="162" t="s">
        <v>250</v>
      </c>
      <c r="Q72" s="61"/>
      <c r="R72" s="162" t="s">
        <v>250</v>
      </c>
      <c r="S72" s="162"/>
      <c r="T72" s="371"/>
      <c r="U72" s="201"/>
      <c r="V72" s="191"/>
      <c r="W72" s="315"/>
    </row>
    <row r="73" spans="1:23" s="131" customFormat="1" ht="12.75">
      <c r="A73" s="172" t="s">
        <v>437</v>
      </c>
      <c r="B73" s="203" t="s">
        <v>434</v>
      </c>
      <c r="C73" s="204">
        <v>150</v>
      </c>
      <c r="D73" s="205">
        <v>35117</v>
      </c>
      <c r="E73" s="206"/>
      <c r="F73" s="207">
        <v>0.7083333333333334</v>
      </c>
      <c r="G73" s="208"/>
      <c r="H73" s="205" t="s">
        <v>574</v>
      </c>
      <c r="I73" s="206">
        <v>0.875</v>
      </c>
      <c r="J73" s="209">
        <v>0</v>
      </c>
      <c r="K73" s="210">
        <v>1</v>
      </c>
      <c r="L73" s="209">
        <v>0</v>
      </c>
      <c r="M73" s="210">
        <v>1</v>
      </c>
      <c r="N73" s="209">
        <v>0</v>
      </c>
      <c r="O73" s="210">
        <v>1</v>
      </c>
      <c r="P73" s="209">
        <v>0</v>
      </c>
      <c r="Q73" s="210">
        <v>1</v>
      </c>
      <c r="R73" s="209"/>
      <c r="S73" s="211"/>
      <c r="T73" s="370">
        <f>(J73/$C73)*K73*100</f>
        <v>0</v>
      </c>
      <c r="U73" s="198">
        <f>((L73/$C73)*M73*100)+T73</f>
        <v>0</v>
      </c>
      <c r="V73" s="198">
        <f>((((N73)*O73)+((P73)*Q73)+(R73))/$C73)*100</f>
        <v>0</v>
      </c>
      <c r="W73" s="316"/>
    </row>
    <row r="74" spans="1:23" s="2" customFormat="1" ht="12.75">
      <c r="A74" s="162"/>
      <c r="C74" s="199"/>
      <c r="F74" s="162"/>
      <c r="J74" s="162" t="s">
        <v>250</v>
      </c>
      <c r="K74" s="61"/>
      <c r="L74" s="162" t="s">
        <v>250</v>
      </c>
      <c r="M74" s="61"/>
      <c r="N74" s="162" t="s">
        <v>250</v>
      </c>
      <c r="O74" s="61"/>
      <c r="P74" s="162" t="s">
        <v>250</v>
      </c>
      <c r="Q74" s="61"/>
      <c r="R74" s="162" t="s">
        <v>250</v>
      </c>
      <c r="S74" s="162"/>
      <c r="T74" s="371"/>
      <c r="U74" s="201"/>
      <c r="V74" s="201"/>
      <c r="W74" s="315"/>
    </row>
    <row r="75" spans="1:23" s="2" customFormat="1" ht="12.75">
      <c r="A75" s="162"/>
      <c r="C75" s="199"/>
      <c r="F75" s="162"/>
      <c r="G75" s="213"/>
      <c r="H75" s="205"/>
      <c r="I75" s="206"/>
      <c r="J75" s="209"/>
      <c r="K75" s="210">
        <v>1</v>
      </c>
      <c r="L75" s="209"/>
      <c r="M75" s="210">
        <v>1</v>
      </c>
      <c r="N75" s="209"/>
      <c r="O75" s="210">
        <v>1</v>
      </c>
      <c r="P75" s="209"/>
      <c r="Q75" s="210">
        <v>1</v>
      </c>
      <c r="R75" s="209"/>
      <c r="S75" s="211"/>
      <c r="T75" s="370">
        <f>(J75/$C73)*K75*100</f>
        <v>0</v>
      </c>
      <c r="U75" s="198">
        <f>((L75/$C73)*M75*100)+T75</f>
        <v>0</v>
      </c>
      <c r="V75" s="198">
        <f>((((N75)*O75)+((P75)*Q75)+(R75))/$C73)*100</f>
        <v>0</v>
      </c>
      <c r="W75" s="315"/>
    </row>
    <row r="76" spans="1:23" s="2" customFormat="1" ht="12.75">
      <c r="A76" s="162"/>
      <c r="C76" s="199"/>
      <c r="F76" s="162"/>
      <c r="G76" s="214"/>
      <c r="H76" s="215"/>
      <c r="I76" s="216"/>
      <c r="J76" s="162" t="s">
        <v>250</v>
      </c>
      <c r="K76" s="61"/>
      <c r="L76" s="162" t="s">
        <v>250</v>
      </c>
      <c r="M76" s="61"/>
      <c r="N76" s="162" t="s">
        <v>250</v>
      </c>
      <c r="O76" s="61"/>
      <c r="P76" s="162" t="s">
        <v>250</v>
      </c>
      <c r="Q76" s="61"/>
      <c r="R76" s="162" t="s">
        <v>250</v>
      </c>
      <c r="S76" s="162"/>
      <c r="T76" s="371"/>
      <c r="U76" s="201"/>
      <c r="V76" s="191"/>
      <c r="W76" s="315"/>
    </row>
    <row r="77" spans="1:23" s="131" customFormat="1" ht="12.75">
      <c r="A77" s="172" t="s">
        <v>438</v>
      </c>
      <c r="B77" s="203" t="s">
        <v>433</v>
      </c>
      <c r="C77" s="204">
        <v>150</v>
      </c>
      <c r="D77" s="205">
        <v>35117</v>
      </c>
      <c r="E77" s="206"/>
      <c r="F77" s="207">
        <v>0.7083333333333334</v>
      </c>
      <c r="G77" s="208"/>
      <c r="H77" s="205" t="s">
        <v>574</v>
      </c>
      <c r="I77" s="206">
        <v>0.875</v>
      </c>
      <c r="J77" s="209">
        <v>0</v>
      </c>
      <c r="K77" s="210">
        <v>1</v>
      </c>
      <c r="L77" s="209">
        <v>1</v>
      </c>
      <c r="M77" s="210">
        <v>1</v>
      </c>
      <c r="N77" s="209">
        <v>0</v>
      </c>
      <c r="O77" s="210">
        <v>1</v>
      </c>
      <c r="P77" s="209">
        <v>5</v>
      </c>
      <c r="Q77" s="210">
        <v>160</v>
      </c>
      <c r="R77" s="209"/>
      <c r="S77" s="211"/>
      <c r="T77" s="370">
        <f>(J77/$C77)*K77*100</f>
        <v>0</v>
      </c>
      <c r="U77" s="198">
        <f>((L77/$C77)*M77*100)+T77</f>
        <v>0.6666666666666667</v>
      </c>
      <c r="V77" s="198">
        <f>((((N77)*O77)+((P77)*Q77)+(R77))/$C77)*100</f>
        <v>533.3333333333333</v>
      </c>
      <c r="W77" s="316"/>
    </row>
    <row r="78" spans="1:23" s="2" customFormat="1" ht="12.75">
      <c r="A78" s="162"/>
      <c r="C78" s="199"/>
      <c r="F78" s="162"/>
      <c r="J78" s="162" t="s">
        <v>250</v>
      </c>
      <c r="K78" s="61"/>
      <c r="L78" s="162" t="s">
        <v>250</v>
      </c>
      <c r="M78" s="61"/>
      <c r="N78" s="162" t="s">
        <v>250</v>
      </c>
      <c r="O78" s="61"/>
      <c r="P78" s="162" t="s">
        <v>250</v>
      </c>
      <c r="Q78" s="61"/>
      <c r="R78" s="162" t="s">
        <v>250</v>
      </c>
      <c r="S78" s="162"/>
      <c r="T78" s="371"/>
      <c r="U78" s="201"/>
      <c r="V78" s="201"/>
      <c r="W78" s="315"/>
    </row>
    <row r="79" spans="1:23" s="2" customFormat="1" ht="12.75">
      <c r="A79" s="162"/>
      <c r="C79" s="199"/>
      <c r="F79" s="162"/>
      <c r="G79" s="213"/>
      <c r="H79" s="205"/>
      <c r="I79" s="206"/>
      <c r="J79" s="209">
        <v>22</v>
      </c>
      <c r="K79" s="210">
        <v>1</v>
      </c>
      <c r="L79" s="209">
        <v>10</v>
      </c>
      <c r="M79" s="210">
        <v>1</v>
      </c>
      <c r="N79" s="209"/>
      <c r="O79" s="210">
        <v>1</v>
      </c>
      <c r="P79" s="209">
        <v>5</v>
      </c>
      <c r="Q79" s="210">
        <v>160</v>
      </c>
      <c r="R79" s="209"/>
      <c r="S79" s="211"/>
      <c r="T79" s="370">
        <f>(J79/$C77)*K79*100</f>
        <v>14.666666666666666</v>
      </c>
      <c r="U79" s="198">
        <f>((L79/$C77)*M79*100)+T79</f>
        <v>21.333333333333332</v>
      </c>
      <c r="V79" s="198">
        <f>((((N79)*O79)+((P79)*Q79)+(R79))/$C77)*100</f>
        <v>533.3333333333333</v>
      </c>
      <c r="W79" s="315"/>
    </row>
    <row r="80" spans="1:23" s="2" customFormat="1" ht="12.75">
      <c r="A80" s="162"/>
      <c r="C80" s="199"/>
      <c r="F80" s="162"/>
      <c r="G80" s="214"/>
      <c r="H80" s="215"/>
      <c r="I80" s="216"/>
      <c r="J80" s="162" t="s">
        <v>250</v>
      </c>
      <c r="K80" s="61">
        <v>22</v>
      </c>
      <c r="L80" s="162" t="s">
        <v>250</v>
      </c>
      <c r="M80" s="61"/>
      <c r="N80" s="162" t="s">
        <v>250</v>
      </c>
      <c r="O80" s="61"/>
      <c r="P80" s="162" t="s">
        <v>250</v>
      </c>
      <c r="Q80" s="61"/>
      <c r="R80" s="162" t="s">
        <v>250</v>
      </c>
      <c r="S80" s="162"/>
      <c r="T80" s="371"/>
      <c r="U80" s="201"/>
      <c r="V80" s="191"/>
      <c r="W80" s="315"/>
    </row>
    <row r="81" spans="1:23" s="131" customFormat="1" ht="12.75">
      <c r="A81" s="172" t="s">
        <v>439</v>
      </c>
      <c r="B81" s="203" t="s">
        <v>432</v>
      </c>
      <c r="C81" s="204">
        <v>150</v>
      </c>
      <c r="D81" s="205">
        <v>35117</v>
      </c>
      <c r="E81" s="206"/>
      <c r="F81" s="207">
        <v>0.7083333333333334</v>
      </c>
      <c r="G81" s="208"/>
      <c r="H81" s="205" t="s">
        <v>574</v>
      </c>
      <c r="I81" s="206">
        <v>0.875</v>
      </c>
      <c r="J81" s="209">
        <v>0</v>
      </c>
      <c r="K81" s="210">
        <v>1</v>
      </c>
      <c r="L81" s="209">
        <v>0</v>
      </c>
      <c r="M81" s="210">
        <v>1</v>
      </c>
      <c r="N81" s="209">
        <v>0</v>
      </c>
      <c r="O81" s="210">
        <v>1</v>
      </c>
      <c r="P81" s="209">
        <v>2</v>
      </c>
      <c r="Q81" s="210">
        <v>160</v>
      </c>
      <c r="R81" s="209"/>
      <c r="S81" s="211"/>
      <c r="T81" s="370">
        <f>(J81/$C81)*K81*100</f>
        <v>0</v>
      </c>
      <c r="U81" s="198">
        <f>((L81/$C81)*M81*100)+T81</f>
        <v>0</v>
      </c>
      <c r="V81" s="198">
        <f>((((N81)*O81)+((P81)*Q81)+(R81))/$C81)*100</f>
        <v>213.33333333333334</v>
      </c>
      <c r="W81" s="316"/>
    </row>
    <row r="82" spans="1:23" s="2" customFormat="1" ht="12.75">
      <c r="A82" s="162"/>
      <c r="C82" s="199"/>
      <c r="F82" s="162"/>
      <c r="J82" s="162" t="s">
        <v>250</v>
      </c>
      <c r="K82" s="61"/>
      <c r="L82" s="162" t="s">
        <v>250</v>
      </c>
      <c r="M82" s="61"/>
      <c r="N82" s="162" t="s">
        <v>250</v>
      </c>
      <c r="O82" s="61"/>
      <c r="P82" s="162" t="s">
        <v>250</v>
      </c>
      <c r="Q82" s="61"/>
      <c r="R82" s="162" t="s">
        <v>250</v>
      </c>
      <c r="S82" s="162"/>
      <c r="T82" s="371"/>
      <c r="U82" s="201"/>
      <c r="V82" s="201"/>
      <c r="W82" s="315"/>
    </row>
    <row r="83" spans="1:23" s="2" customFormat="1" ht="12.75">
      <c r="A83" s="162"/>
      <c r="C83" s="199"/>
      <c r="F83" s="162"/>
      <c r="G83" s="213"/>
      <c r="H83" s="205"/>
      <c r="I83" s="206"/>
      <c r="J83" s="209"/>
      <c r="K83" s="210">
        <v>1</v>
      </c>
      <c r="L83" s="209"/>
      <c r="M83" s="210">
        <v>1</v>
      </c>
      <c r="N83" s="209"/>
      <c r="O83" s="210">
        <v>1</v>
      </c>
      <c r="P83" s="209"/>
      <c r="Q83" s="210">
        <v>1</v>
      </c>
      <c r="R83" s="209"/>
      <c r="S83" s="211"/>
      <c r="T83" s="370">
        <f>(J83/$C81)*K83*100</f>
        <v>0</v>
      </c>
      <c r="U83" s="198">
        <f>((L83/$C81)*M83*100)+T83</f>
        <v>0</v>
      </c>
      <c r="V83" s="198">
        <f>((((N83)*O83)+((P83)*Q83)+(R83))/$C81)*100</f>
        <v>0</v>
      </c>
      <c r="W83" s="315"/>
    </row>
    <row r="84" spans="1:23" s="2" customFormat="1" ht="12.75">
      <c r="A84" s="162"/>
      <c r="C84" s="199"/>
      <c r="F84" s="162"/>
      <c r="G84" s="214"/>
      <c r="H84" s="215"/>
      <c r="I84" s="216"/>
      <c r="J84" s="162" t="s">
        <v>250</v>
      </c>
      <c r="K84" s="61"/>
      <c r="L84" s="162" t="s">
        <v>250</v>
      </c>
      <c r="M84" s="61"/>
      <c r="N84" s="162" t="s">
        <v>250</v>
      </c>
      <c r="O84" s="61"/>
      <c r="P84" s="162" t="s">
        <v>250</v>
      </c>
      <c r="Q84" s="61"/>
      <c r="R84" s="162" t="s">
        <v>250</v>
      </c>
      <c r="S84" s="162"/>
      <c r="T84" s="371"/>
      <c r="U84" s="201"/>
      <c r="V84" s="191"/>
      <c r="W84" s="315"/>
    </row>
    <row r="85" spans="1:23" s="131" customFormat="1" ht="12.75">
      <c r="A85" s="172" t="s">
        <v>252</v>
      </c>
      <c r="B85" s="203" t="s">
        <v>494</v>
      </c>
      <c r="C85" s="204">
        <v>100</v>
      </c>
      <c r="D85" s="205">
        <v>34910</v>
      </c>
      <c r="E85" s="206">
        <v>0.7916666666666666</v>
      </c>
      <c r="F85" s="207">
        <v>0.4166666666666667</v>
      </c>
      <c r="G85" s="208">
        <v>97</v>
      </c>
      <c r="H85" s="205">
        <v>34912</v>
      </c>
      <c r="I85" s="206">
        <v>0.4166666666666667</v>
      </c>
      <c r="J85" s="209">
        <v>0</v>
      </c>
      <c r="K85" s="210">
        <v>1</v>
      </c>
      <c r="L85" s="209">
        <v>0</v>
      </c>
      <c r="M85" s="210">
        <v>1</v>
      </c>
      <c r="N85" s="209">
        <v>0</v>
      </c>
      <c r="O85" s="210">
        <v>1</v>
      </c>
      <c r="P85" s="209">
        <v>2</v>
      </c>
      <c r="Q85" s="210">
        <v>1</v>
      </c>
      <c r="R85" s="209"/>
      <c r="S85" s="211"/>
      <c r="T85" s="370">
        <f>(J85/$C85)*K85*100</f>
        <v>0</v>
      </c>
      <c r="U85" s="198">
        <f>((L85/$C85)*M85*100)+T85</f>
        <v>0</v>
      </c>
      <c r="V85" s="198">
        <f>((((N85)*O85)+((P85)*Q85)+(R85))/$C85)*100</f>
        <v>2</v>
      </c>
      <c r="W85" s="316"/>
    </row>
    <row r="86" spans="1:23" s="2" customFormat="1" ht="12.75">
      <c r="A86" s="162"/>
      <c r="C86" s="199"/>
      <c r="F86" s="162"/>
      <c r="J86" s="162" t="s">
        <v>250</v>
      </c>
      <c r="K86" s="61"/>
      <c r="L86" s="162" t="s">
        <v>250</v>
      </c>
      <c r="M86" s="61"/>
      <c r="N86" s="162" t="s">
        <v>250</v>
      </c>
      <c r="O86" s="61"/>
      <c r="P86" s="162" t="s">
        <v>250</v>
      </c>
      <c r="Q86" s="61"/>
      <c r="R86" s="162" t="s">
        <v>250</v>
      </c>
      <c r="S86" s="162"/>
      <c r="T86" s="371"/>
      <c r="U86" s="201"/>
      <c r="V86" s="201"/>
      <c r="W86" s="315"/>
    </row>
    <row r="87" spans="1:23" s="2" customFormat="1" ht="12.75">
      <c r="A87" s="162"/>
      <c r="C87" s="199"/>
      <c r="F87" s="162"/>
      <c r="G87" s="213"/>
      <c r="H87" s="205">
        <v>34914</v>
      </c>
      <c r="I87" s="206">
        <v>0.0625</v>
      </c>
      <c r="J87" s="209"/>
      <c r="K87" s="210">
        <v>1</v>
      </c>
      <c r="L87" s="209"/>
      <c r="M87" s="210">
        <v>1</v>
      </c>
      <c r="N87" s="209">
        <v>1</v>
      </c>
      <c r="O87" s="210">
        <v>1</v>
      </c>
      <c r="P87" s="209">
        <v>3</v>
      </c>
      <c r="Q87" s="210">
        <v>1</v>
      </c>
      <c r="R87" s="209"/>
      <c r="S87" s="211"/>
      <c r="T87" s="370">
        <f>(J87/$C85)*K87*100</f>
        <v>0</v>
      </c>
      <c r="U87" s="198">
        <f>((L87/$C85)*M87*100)+T87</f>
        <v>0</v>
      </c>
      <c r="V87" s="198">
        <f>((((N87)*O87)+((P87)*Q87)+(R87))/$C85)*100</f>
        <v>4</v>
      </c>
      <c r="W87" s="315"/>
    </row>
    <row r="88" spans="1:23" s="2" customFormat="1" ht="12.75">
      <c r="A88" s="162"/>
      <c r="C88" s="199"/>
      <c r="F88" s="162"/>
      <c r="G88" s="214" t="s">
        <v>495</v>
      </c>
      <c r="H88" s="215"/>
      <c r="I88" s="216"/>
      <c r="J88" s="162" t="s">
        <v>250</v>
      </c>
      <c r="K88" s="61"/>
      <c r="L88" s="162" t="s">
        <v>250</v>
      </c>
      <c r="M88" s="61"/>
      <c r="N88" s="162" t="s">
        <v>250</v>
      </c>
      <c r="O88" s="61"/>
      <c r="P88" s="162" t="s">
        <v>250</v>
      </c>
      <c r="Q88" s="61"/>
      <c r="R88" s="162" t="s">
        <v>250</v>
      </c>
      <c r="S88" s="162"/>
      <c r="T88" s="371"/>
      <c r="U88" s="201"/>
      <c r="V88" s="191"/>
      <c r="W88" s="315"/>
    </row>
    <row r="89" spans="1:23" s="131" customFormat="1" ht="12.75">
      <c r="A89" s="172" t="s">
        <v>496</v>
      </c>
      <c r="B89" s="203" t="s">
        <v>497</v>
      </c>
      <c r="C89" s="204">
        <v>413</v>
      </c>
      <c r="D89" s="205">
        <v>34910</v>
      </c>
      <c r="E89" s="206">
        <v>0.7916666666666666</v>
      </c>
      <c r="F89" s="207">
        <v>0.4166666666666667</v>
      </c>
      <c r="G89" s="208">
        <v>97</v>
      </c>
      <c r="H89" s="205">
        <v>34912</v>
      </c>
      <c r="I89" s="206">
        <v>0.4166666666666667</v>
      </c>
      <c r="J89" s="209">
        <v>0</v>
      </c>
      <c r="K89" s="210">
        <v>1</v>
      </c>
      <c r="L89" s="209">
        <v>0</v>
      </c>
      <c r="M89" s="210">
        <v>1</v>
      </c>
      <c r="N89" s="209">
        <v>0</v>
      </c>
      <c r="O89" s="210">
        <v>1</v>
      </c>
      <c r="P89" s="209">
        <v>1</v>
      </c>
      <c r="Q89" s="210">
        <v>1</v>
      </c>
      <c r="R89" s="209"/>
      <c r="S89" s="211"/>
      <c r="T89" s="370">
        <f>(J89/$C89)*K89*100</f>
        <v>0</v>
      </c>
      <c r="U89" s="198">
        <f>((L89/$C89)*M89*100)+T89</f>
        <v>0</v>
      </c>
      <c r="V89" s="368">
        <f>((((N89)*O89)+((P89)*Q89)+(R89))/$C89)*100</f>
        <v>0.24213075060532688</v>
      </c>
      <c r="W89" s="316"/>
    </row>
    <row r="90" spans="1:23" s="2" customFormat="1" ht="12.75">
      <c r="A90" s="162"/>
      <c r="C90" s="199"/>
      <c r="F90" s="162"/>
      <c r="J90" s="162" t="s">
        <v>250</v>
      </c>
      <c r="K90" s="61"/>
      <c r="L90" s="162" t="s">
        <v>250</v>
      </c>
      <c r="M90" s="61"/>
      <c r="N90" s="162" t="s">
        <v>250</v>
      </c>
      <c r="O90" s="61"/>
      <c r="P90" s="162" t="s">
        <v>250</v>
      </c>
      <c r="Q90" s="61"/>
      <c r="R90" s="162" t="s">
        <v>250</v>
      </c>
      <c r="S90" s="162"/>
      <c r="T90" s="371"/>
      <c r="U90" s="201"/>
      <c r="V90" s="201"/>
      <c r="W90" s="315"/>
    </row>
    <row r="91" spans="1:23" s="2" customFormat="1" ht="12.75">
      <c r="A91" s="162"/>
      <c r="C91" s="199"/>
      <c r="F91" s="162"/>
      <c r="G91" s="213"/>
      <c r="H91" s="205">
        <v>34914</v>
      </c>
      <c r="I91" s="206">
        <v>0.0625</v>
      </c>
      <c r="J91" s="209"/>
      <c r="K91" s="210">
        <v>1</v>
      </c>
      <c r="L91" s="209"/>
      <c r="M91" s="210">
        <v>1</v>
      </c>
      <c r="N91" s="209"/>
      <c r="O91" s="210">
        <v>1</v>
      </c>
      <c r="P91" s="209">
        <v>1</v>
      </c>
      <c r="Q91" s="210">
        <v>1</v>
      </c>
      <c r="R91" s="209"/>
      <c r="S91" s="211"/>
      <c r="T91" s="370">
        <f>(J91/$C89)*K91*100</f>
        <v>0</v>
      </c>
      <c r="U91" s="198">
        <f>((L91/$C89)*M91*100)+T91</f>
        <v>0</v>
      </c>
      <c r="V91" s="198">
        <f>((((N91)*O91)+((P91)*Q91)+(R91))/$C89)*100</f>
        <v>0.24213075060532688</v>
      </c>
      <c r="W91" s="315"/>
    </row>
    <row r="92" spans="1:23" s="2" customFormat="1" ht="12.75">
      <c r="A92" s="162"/>
      <c r="C92" s="199"/>
      <c r="F92" s="162"/>
      <c r="G92" s="214" t="s">
        <v>495</v>
      </c>
      <c r="H92" s="215"/>
      <c r="I92" s="216"/>
      <c r="J92" s="162" t="s">
        <v>250</v>
      </c>
      <c r="K92" s="61"/>
      <c r="L92" s="162" t="s">
        <v>250</v>
      </c>
      <c r="M92" s="61"/>
      <c r="N92" s="162" t="s">
        <v>250</v>
      </c>
      <c r="O92" s="61"/>
      <c r="P92" s="162" t="s">
        <v>250</v>
      </c>
      <c r="Q92" s="61"/>
      <c r="R92" s="162" t="s">
        <v>250</v>
      </c>
      <c r="S92" s="162"/>
      <c r="T92" s="373"/>
      <c r="U92" s="181"/>
      <c r="V92" s="191"/>
      <c r="W92" s="315"/>
    </row>
    <row r="93" spans="1:23" s="2" customFormat="1" ht="12.75">
      <c r="A93" s="359" t="s">
        <v>445</v>
      </c>
      <c r="B93" s="131"/>
      <c r="C93" s="194"/>
      <c r="D93" s="131"/>
      <c r="E93" s="156"/>
      <c r="F93" s="172"/>
      <c r="G93" s="267"/>
      <c r="H93" s="264"/>
      <c r="I93" s="265"/>
      <c r="J93" s="131"/>
      <c r="K93" s="195"/>
      <c r="L93" s="131"/>
      <c r="M93" s="195"/>
      <c r="N93" s="131"/>
      <c r="O93" s="195"/>
      <c r="P93" s="131"/>
      <c r="Q93" s="195"/>
      <c r="R93" s="131"/>
      <c r="S93" s="131"/>
      <c r="T93" s="352"/>
      <c r="U93" s="197"/>
      <c r="V93" s="197"/>
      <c r="W93" s="353"/>
    </row>
    <row r="94" spans="1:23" ht="12.75">
      <c r="A94" s="162" t="s">
        <v>478</v>
      </c>
      <c r="B94" t="s">
        <v>581</v>
      </c>
      <c r="I94" s="2"/>
      <c r="J94" s="2"/>
      <c r="K94" s="61"/>
      <c r="L94" s="2"/>
      <c r="M94" s="61"/>
      <c r="N94" s="2"/>
      <c r="O94" s="61"/>
      <c r="P94" s="2"/>
      <c r="Q94" s="61"/>
      <c r="R94" s="2"/>
      <c r="S94" s="2"/>
      <c r="T94" s="354"/>
      <c r="U94" s="191"/>
      <c r="V94" s="191"/>
      <c r="W94" s="355"/>
    </row>
    <row r="95" spans="1:23" ht="12.75">
      <c r="A95" s="162" t="s">
        <v>258</v>
      </c>
      <c r="B95" t="s">
        <v>582</v>
      </c>
      <c r="I95" s="2"/>
      <c r="J95" s="2"/>
      <c r="K95" s="61"/>
      <c r="L95" s="2"/>
      <c r="M95" s="61"/>
      <c r="N95" s="2"/>
      <c r="O95" s="61"/>
      <c r="P95" s="2"/>
      <c r="Q95" s="61"/>
      <c r="R95" s="2"/>
      <c r="S95" s="2"/>
      <c r="T95" s="354"/>
      <c r="U95" s="191"/>
      <c r="V95" s="191"/>
      <c r="W95" s="355"/>
    </row>
    <row r="96" spans="1:23" ht="12.75">
      <c r="A96" s="162" t="s">
        <v>260</v>
      </c>
      <c r="B96" t="s">
        <v>583</v>
      </c>
      <c r="I96" s="2"/>
      <c r="J96" s="2"/>
      <c r="K96" s="61"/>
      <c r="L96" s="2"/>
      <c r="M96" s="61"/>
      <c r="N96" s="2"/>
      <c r="O96" s="61"/>
      <c r="P96" s="2"/>
      <c r="Q96" s="61"/>
      <c r="R96" s="2"/>
      <c r="S96" s="2"/>
      <c r="T96" s="354"/>
      <c r="U96" s="191"/>
      <c r="V96" s="191"/>
      <c r="W96" s="355"/>
    </row>
    <row r="97" spans="1:23" ht="12.75">
      <c r="A97" s="162" t="s">
        <v>584</v>
      </c>
      <c r="B97" t="s">
        <v>585</v>
      </c>
      <c r="I97" s="2"/>
      <c r="J97" s="2"/>
      <c r="K97" s="61"/>
      <c r="L97" s="2"/>
      <c r="M97" s="61"/>
      <c r="N97" s="2"/>
      <c r="O97" s="61"/>
      <c r="P97" s="2"/>
      <c r="Q97" s="61"/>
      <c r="R97" s="2"/>
      <c r="S97" s="2"/>
      <c r="T97" s="354"/>
      <c r="U97" s="191"/>
      <c r="V97" s="191"/>
      <c r="W97" s="355"/>
    </row>
    <row r="98" spans="1:23" ht="12.75">
      <c r="A98" s="162" t="s">
        <v>586</v>
      </c>
      <c r="B98" t="s">
        <v>587</v>
      </c>
      <c r="I98" s="2"/>
      <c r="J98" s="2"/>
      <c r="K98" s="61"/>
      <c r="L98" s="2"/>
      <c r="M98" s="61"/>
      <c r="N98" s="2"/>
      <c r="O98" s="61"/>
      <c r="P98" s="2"/>
      <c r="Q98" s="61"/>
      <c r="R98" s="2"/>
      <c r="S98" s="2"/>
      <c r="T98" s="354"/>
      <c r="U98" s="191"/>
      <c r="V98" s="191"/>
      <c r="W98" s="355"/>
    </row>
    <row r="99" spans="1:23" ht="12.75">
      <c r="A99" s="162" t="s">
        <v>588</v>
      </c>
      <c r="B99" t="s">
        <v>495</v>
      </c>
      <c r="I99" s="2"/>
      <c r="J99" s="2"/>
      <c r="K99" s="61"/>
      <c r="L99" s="2"/>
      <c r="M99" s="61"/>
      <c r="N99" s="2"/>
      <c r="O99" s="61"/>
      <c r="P99" s="2"/>
      <c r="Q99" s="61"/>
      <c r="R99" s="2"/>
      <c r="S99" s="2"/>
      <c r="T99" s="354"/>
      <c r="U99" s="191"/>
      <c r="V99" s="191"/>
      <c r="W99" s="355"/>
    </row>
    <row r="100" spans="1:23" ht="12.75">
      <c r="A100" s="162" t="s">
        <v>589</v>
      </c>
      <c r="B100" t="s">
        <v>590</v>
      </c>
      <c r="I100" s="2"/>
      <c r="J100" s="2"/>
      <c r="K100" s="61"/>
      <c r="L100" s="2"/>
      <c r="M100" s="61"/>
      <c r="N100" s="2"/>
      <c r="O100" s="61"/>
      <c r="P100" s="2"/>
      <c r="Q100" s="61"/>
      <c r="R100" s="2"/>
      <c r="S100" s="2"/>
      <c r="T100" s="354"/>
      <c r="U100" s="191"/>
      <c r="V100" s="191"/>
      <c r="W100" s="355"/>
    </row>
    <row r="101" spans="1:23" ht="12.75">
      <c r="A101" s="287" t="s">
        <v>481</v>
      </c>
      <c r="B101" s="160" t="s">
        <v>591</v>
      </c>
      <c r="C101" s="286"/>
      <c r="D101" s="160"/>
      <c r="E101" s="160"/>
      <c r="F101" s="287"/>
      <c r="G101" s="160"/>
      <c r="H101" s="160"/>
      <c r="I101" s="160"/>
      <c r="J101" s="160"/>
      <c r="K101" s="317"/>
      <c r="L101" s="160"/>
      <c r="M101" s="317"/>
      <c r="N101" s="160"/>
      <c r="O101" s="317"/>
      <c r="P101" s="160"/>
      <c r="Q101" s="317"/>
      <c r="R101" s="160"/>
      <c r="S101" s="160"/>
      <c r="T101" s="356"/>
      <c r="U101" s="180"/>
      <c r="V101" s="180"/>
      <c r="W101" s="357"/>
    </row>
    <row r="102" spans="3:23" s="2" customFormat="1" ht="12.75">
      <c r="C102" s="199"/>
      <c r="K102" s="61"/>
      <c r="M102" s="61"/>
      <c r="O102" s="61"/>
      <c r="Q102" s="61"/>
      <c r="T102" s="354"/>
      <c r="U102" s="191"/>
      <c r="V102" s="191"/>
      <c r="W102" s="358"/>
    </row>
    <row r="103" spans="3:23" s="2" customFormat="1" ht="12.75">
      <c r="C103" s="199"/>
      <c r="K103" s="61"/>
      <c r="M103" s="61"/>
      <c r="O103" s="61"/>
      <c r="Q103" s="61"/>
      <c r="T103" s="354"/>
      <c r="U103" s="191"/>
      <c r="V103" s="191"/>
      <c r="W103" s="358"/>
    </row>
    <row r="104" spans="3:23" s="2" customFormat="1" ht="12.75">
      <c r="C104" s="199"/>
      <c r="K104" s="61"/>
      <c r="M104" s="61"/>
      <c r="O104" s="61"/>
      <c r="Q104" s="61"/>
      <c r="T104" s="354"/>
      <c r="U104" s="191"/>
      <c r="V104" s="191"/>
      <c r="W104" s="358"/>
    </row>
    <row r="105" spans="3:23" s="2" customFormat="1" ht="12.75">
      <c r="C105" s="199"/>
      <c r="K105" s="61"/>
      <c r="M105" s="61"/>
      <c r="O105" s="61"/>
      <c r="Q105" s="61"/>
      <c r="T105" s="354"/>
      <c r="U105" s="191"/>
      <c r="V105" s="191"/>
      <c r="W105" s="358"/>
    </row>
    <row r="106" spans="3:23" s="2" customFormat="1" ht="12.75">
      <c r="C106" s="199"/>
      <c r="K106" s="61"/>
      <c r="M106" s="61"/>
      <c r="O106" s="61"/>
      <c r="Q106" s="61"/>
      <c r="T106" s="354"/>
      <c r="U106" s="191"/>
      <c r="V106" s="191"/>
      <c r="W106" s="358"/>
    </row>
    <row r="107" spans="3:23" s="2" customFormat="1" ht="12.75">
      <c r="C107" s="199"/>
      <c r="K107" s="61"/>
      <c r="M107" s="61"/>
      <c r="O107" s="61"/>
      <c r="Q107" s="61"/>
      <c r="T107" s="354"/>
      <c r="U107" s="191"/>
      <c r="V107" s="191"/>
      <c r="W107" s="358"/>
    </row>
    <row r="108" spans="3:23" s="2" customFormat="1" ht="12.75">
      <c r="C108" s="199"/>
      <c r="K108" s="61"/>
      <c r="M108" s="61"/>
      <c r="O108" s="61"/>
      <c r="Q108" s="61"/>
      <c r="T108" s="354"/>
      <c r="U108" s="191"/>
      <c r="V108" s="191"/>
      <c r="W108" s="358"/>
    </row>
    <row r="109" spans="3:23" s="2" customFormat="1" ht="12.75">
      <c r="C109" s="199"/>
      <c r="K109" s="61"/>
      <c r="M109" s="61"/>
      <c r="O109" s="61"/>
      <c r="Q109" s="61"/>
      <c r="T109" s="354"/>
      <c r="U109" s="191"/>
      <c r="V109" s="191"/>
      <c r="W109" s="358"/>
    </row>
    <row r="110" spans="3:23" s="2" customFormat="1" ht="12.75">
      <c r="C110" s="199"/>
      <c r="K110" s="61"/>
      <c r="M110" s="61"/>
      <c r="O110" s="61"/>
      <c r="Q110" s="61"/>
      <c r="T110" s="354"/>
      <c r="U110" s="191"/>
      <c r="V110" s="191"/>
      <c r="W110" s="358"/>
    </row>
    <row r="111" spans="3:23" s="2" customFormat="1" ht="12.75">
      <c r="C111" s="199"/>
      <c r="K111" s="61"/>
      <c r="M111" s="61"/>
      <c r="O111" s="61"/>
      <c r="Q111" s="61"/>
      <c r="T111" s="354"/>
      <c r="U111" s="191"/>
      <c r="V111" s="191"/>
      <c r="W111" s="358"/>
    </row>
    <row r="112" spans="3:23" s="2" customFormat="1" ht="12.75">
      <c r="C112" s="199"/>
      <c r="K112" s="61"/>
      <c r="M112" s="61"/>
      <c r="O112" s="61"/>
      <c r="Q112" s="61"/>
      <c r="T112" s="354"/>
      <c r="U112" s="191"/>
      <c r="V112" s="191"/>
      <c r="W112" s="358"/>
    </row>
    <row r="113" spans="3:23" s="2" customFormat="1" ht="12.75">
      <c r="C113" s="199"/>
      <c r="K113" s="61"/>
      <c r="M113" s="61"/>
      <c r="O113" s="61"/>
      <c r="Q113" s="61"/>
      <c r="T113" s="354"/>
      <c r="U113" s="191"/>
      <c r="V113" s="191"/>
      <c r="W113" s="358"/>
    </row>
    <row r="114" spans="3:23" s="2" customFormat="1" ht="12.75">
      <c r="C114" s="199"/>
      <c r="K114" s="61"/>
      <c r="M114" s="61"/>
      <c r="O114" s="61"/>
      <c r="Q114" s="61"/>
      <c r="T114" s="354"/>
      <c r="U114" s="191"/>
      <c r="V114" s="191"/>
      <c r="W114" s="358"/>
    </row>
    <row r="115" spans="3:23" s="2" customFormat="1" ht="12.75">
      <c r="C115" s="199"/>
      <c r="K115" s="61"/>
      <c r="M115" s="61"/>
      <c r="O115" s="61"/>
      <c r="Q115" s="61"/>
      <c r="T115" s="354"/>
      <c r="U115" s="191"/>
      <c r="V115" s="191"/>
      <c r="W115" s="358"/>
    </row>
    <row r="116" spans="3:23" s="2" customFormat="1" ht="12.75">
      <c r="C116" s="199"/>
      <c r="K116" s="61"/>
      <c r="M116" s="61"/>
      <c r="O116" s="61"/>
      <c r="Q116" s="61"/>
      <c r="T116" s="354"/>
      <c r="U116" s="191"/>
      <c r="V116" s="191"/>
      <c r="W116" s="358"/>
    </row>
    <row r="117" spans="3:23" s="2" customFormat="1" ht="12.75">
      <c r="C117" s="199"/>
      <c r="K117" s="61"/>
      <c r="M117" s="61"/>
      <c r="O117" s="61"/>
      <c r="Q117" s="61"/>
      <c r="T117" s="354"/>
      <c r="U117" s="191"/>
      <c r="V117" s="191"/>
      <c r="W117" s="358"/>
    </row>
    <row r="118" spans="3:23" s="2" customFormat="1" ht="12.75">
      <c r="C118" s="199"/>
      <c r="K118" s="61"/>
      <c r="M118" s="61"/>
      <c r="O118" s="61"/>
      <c r="Q118" s="61"/>
      <c r="T118" s="354"/>
      <c r="U118" s="191"/>
      <c r="V118" s="191"/>
      <c r="W118" s="358"/>
    </row>
    <row r="119" spans="3:23" s="2" customFormat="1" ht="12.75">
      <c r="C119" s="199"/>
      <c r="K119" s="61"/>
      <c r="M119" s="61"/>
      <c r="O119" s="61"/>
      <c r="Q119" s="61"/>
      <c r="T119" s="354"/>
      <c r="U119" s="191"/>
      <c r="V119" s="191"/>
      <c r="W119" s="358"/>
    </row>
    <row r="120" spans="3:23" s="2" customFormat="1" ht="12.75">
      <c r="C120" s="199"/>
      <c r="K120" s="61"/>
      <c r="M120" s="61"/>
      <c r="O120" s="61"/>
      <c r="Q120" s="61"/>
      <c r="T120" s="354"/>
      <c r="U120" s="191"/>
      <c r="V120" s="191"/>
      <c r="W120" s="358"/>
    </row>
    <row r="121" spans="3:23" s="2" customFormat="1" ht="12.75">
      <c r="C121" s="199"/>
      <c r="K121" s="61"/>
      <c r="M121" s="61"/>
      <c r="O121" s="61"/>
      <c r="Q121" s="61"/>
      <c r="T121" s="354"/>
      <c r="U121" s="191"/>
      <c r="V121" s="191"/>
      <c r="W121" s="358"/>
    </row>
    <row r="122" spans="3:23" s="2" customFormat="1" ht="12.75">
      <c r="C122" s="199"/>
      <c r="K122" s="61"/>
      <c r="M122" s="61"/>
      <c r="O122" s="61"/>
      <c r="Q122" s="61"/>
      <c r="T122" s="354"/>
      <c r="U122" s="191"/>
      <c r="V122" s="191"/>
      <c r="W122" s="358"/>
    </row>
    <row r="123" spans="3:23" s="2" customFormat="1" ht="12.75">
      <c r="C123" s="199"/>
      <c r="K123" s="61"/>
      <c r="M123" s="61"/>
      <c r="O123" s="61"/>
      <c r="Q123" s="61"/>
      <c r="T123" s="354"/>
      <c r="U123" s="191"/>
      <c r="V123" s="191"/>
      <c r="W123" s="358"/>
    </row>
    <row r="124" spans="3:23" s="2" customFormat="1" ht="12.75">
      <c r="C124" s="199"/>
      <c r="K124" s="61"/>
      <c r="M124" s="61"/>
      <c r="O124" s="61"/>
      <c r="Q124" s="61"/>
      <c r="T124" s="354"/>
      <c r="U124" s="191"/>
      <c r="V124" s="191"/>
      <c r="W124" s="358"/>
    </row>
    <row r="125" spans="3:23" s="2" customFormat="1" ht="12.75">
      <c r="C125" s="199"/>
      <c r="K125" s="61"/>
      <c r="M125" s="61"/>
      <c r="O125" s="61"/>
      <c r="Q125" s="61"/>
      <c r="T125" s="354"/>
      <c r="U125" s="191"/>
      <c r="V125" s="191"/>
      <c r="W125" s="358"/>
    </row>
    <row r="126" spans="3:23" s="2" customFormat="1" ht="12.75">
      <c r="C126" s="199"/>
      <c r="K126" s="61"/>
      <c r="M126" s="61"/>
      <c r="O126" s="61"/>
      <c r="Q126" s="61"/>
      <c r="T126" s="354"/>
      <c r="U126" s="191"/>
      <c r="V126" s="191"/>
      <c r="W126" s="358"/>
    </row>
    <row r="127" spans="3:23" s="2" customFormat="1" ht="12.75">
      <c r="C127" s="199"/>
      <c r="K127" s="61"/>
      <c r="M127" s="61"/>
      <c r="O127" s="61"/>
      <c r="Q127" s="61"/>
      <c r="T127" s="354"/>
      <c r="U127" s="191"/>
      <c r="V127" s="191"/>
      <c r="W127" s="358"/>
    </row>
    <row r="128" spans="3:23" s="2" customFormat="1" ht="12.75">
      <c r="C128" s="199"/>
      <c r="K128" s="61"/>
      <c r="M128" s="61"/>
      <c r="O128" s="61"/>
      <c r="Q128" s="61"/>
      <c r="T128" s="354"/>
      <c r="U128" s="191"/>
      <c r="V128" s="191"/>
      <c r="W128" s="358"/>
    </row>
    <row r="129" spans="3:23" s="2" customFormat="1" ht="12.75">
      <c r="C129" s="199"/>
      <c r="K129" s="61"/>
      <c r="M129" s="61"/>
      <c r="O129" s="61"/>
      <c r="Q129" s="61"/>
      <c r="T129" s="354"/>
      <c r="U129" s="191"/>
      <c r="V129" s="191"/>
      <c r="W129" s="358"/>
    </row>
    <row r="130" spans="3:23" s="2" customFormat="1" ht="12.75">
      <c r="C130" s="199"/>
      <c r="K130" s="61"/>
      <c r="M130" s="61"/>
      <c r="O130" s="61"/>
      <c r="Q130" s="61"/>
      <c r="T130" s="354"/>
      <c r="U130" s="191"/>
      <c r="V130" s="191"/>
      <c r="W130" s="358"/>
    </row>
    <row r="131" spans="3:23" s="2" customFormat="1" ht="12.75">
      <c r="C131" s="199"/>
      <c r="K131" s="61"/>
      <c r="M131" s="61"/>
      <c r="O131" s="61"/>
      <c r="Q131" s="61"/>
      <c r="T131" s="354"/>
      <c r="U131" s="191"/>
      <c r="V131" s="191"/>
      <c r="W131" s="358"/>
    </row>
    <row r="132" spans="3:23" s="2" customFormat="1" ht="12.75">
      <c r="C132" s="199"/>
      <c r="K132" s="61"/>
      <c r="M132" s="61"/>
      <c r="O132" s="61"/>
      <c r="Q132" s="61"/>
      <c r="T132" s="354"/>
      <c r="U132" s="191"/>
      <c r="V132" s="191"/>
      <c r="W132" s="358"/>
    </row>
    <row r="133" spans="3:23" s="2" customFormat="1" ht="12.75">
      <c r="C133" s="199"/>
      <c r="K133" s="61"/>
      <c r="M133" s="61"/>
      <c r="O133" s="61"/>
      <c r="Q133" s="61"/>
      <c r="T133" s="354"/>
      <c r="U133" s="191"/>
      <c r="V133" s="191"/>
      <c r="W133" s="358"/>
    </row>
    <row r="134" spans="3:23" s="2" customFormat="1" ht="12.75">
      <c r="C134" s="199"/>
      <c r="K134" s="61"/>
      <c r="M134" s="61"/>
      <c r="O134" s="61"/>
      <c r="Q134" s="61"/>
      <c r="T134" s="354"/>
      <c r="U134" s="191"/>
      <c r="V134" s="191"/>
      <c r="W134" s="358"/>
    </row>
    <row r="135" spans="3:23" s="2" customFormat="1" ht="12.75">
      <c r="C135" s="199"/>
      <c r="K135" s="61"/>
      <c r="M135" s="61"/>
      <c r="O135" s="61"/>
      <c r="Q135" s="61"/>
      <c r="T135" s="354"/>
      <c r="U135" s="191"/>
      <c r="V135" s="191"/>
      <c r="W135" s="358"/>
    </row>
    <row r="136" spans="3:23" s="2" customFormat="1" ht="12.75">
      <c r="C136" s="199"/>
      <c r="K136" s="61"/>
      <c r="M136" s="61"/>
      <c r="O136" s="61"/>
      <c r="Q136" s="61"/>
      <c r="T136" s="354"/>
      <c r="U136" s="191"/>
      <c r="V136" s="191"/>
      <c r="W136" s="358"/>
    </row>
    <row r="137" spans="3:23" s="2" customFormat="1" ht="12.75">
      <c r="C137" s="199"/>
      <c r="K137" s="61"/>
      <c r="M137" s="61"/>
      <c r="O137" s="61"/>
      <c r="Q137" s="61"/>
      <c r="T137" s="354"/>
      <c r="U137" s="191"/>
      <c r="V137" s="191"/>
      <c r="W137" s="358"/>
    </row>
    <row r="138" spans="3:23" s="2" customFormat="1" ht="12.75">
      <c r="C138" s="199"/>
      <c r="K138" s="61"/>
      <c r="M138" s="61"/>
      <c r="O138" s="61"/>
      <c r="Q138" s="61"/>
      <c r="T138" s="354"/>
      <c r="U138" s="191"/>
      <c r="V138" s="191"/>
      <c r="W138" s="358"/>
    </row>
    <row r="139" spans="3:23" s="2" customFormat="1" ht="12.75">
      <c r="C139" s="199"/>
      <c r="K139" s="61"/>
      <c r="M139" s="61"/>
      <c r="O139" s="61"/>
      <c r="Q139" s="61"/>
      <c r="T139" s="354"/>
      <c r="U139" s="191"/>
      <c r="V139" s="191"/>
      <c r="W139" s="358"/>
    </row>
    <row r="140" spans="3:23" s="2" customFormat="1" ht="12.75">
      <c r="C140" s="199"/>
      <c r="K140" s="61"/>
      <c r="M140" s="61"/>
      <c r="O140" s="61"/>
      <c r="Q140" s="61"/>
      <c r="T140" s="354"/>
      <c r="U140" s="191"/>
      <c r="V140" s="191"/>
      <c r="W140" s="358"/>
    </row>
    <row r="141" spans="3:23" s="2" customFormat="1" ht="12.75">
      <c r="C141" s="199"/>
      <c r="K141" s="61"/>
      <c r="M141" s="61"/>
      <c r="O141" s="61"/>
      <c r="Q141" s="61"/>
      <c r="T141" s="354"/>
      <c r="U141" s="191"/>
      <c r="V141" s="191"/>
      <c r="W141" s="358"/>
    </row>
    <row r="142" spans="3:23" s="2" customFormat="1" ht="12.75">
      <c r="C142" s="199"/>
      <c r="K142" s="61"/>
      <c r="M142" s="61"/>
      <c r="O142" s="61"/>
      <c r="Q142" s="61"/>
      <c r="T142" s="354"/>
      <c r="U142" s="191"/>
      <c r="V142" s="191"/>
      <c r="W142" s="358"/>
    </row>
    <row r="143" spans="3:23" s="2" customFormat="1" ht="12.75">
      <c r="C143" s="199"/>
      <c r="K143" s="61"/>
      <c r="M143" s="61"/>
      <c r="O143" s="61"/>
      <c r="Q143" s="61"/>
      <c r="T143" s="354"/>
      <c r="U143" s="191"/>
      <c r="V143" s="191"/>
      <c r="W143" s="358"/>
    </row>
    <row r="144" spans="3:23" s="2" customFormat="1" ht="12.75">
      <c r="C144" s="199"/>
      <c r="K144" s="61"/>
      <c r="M144" s="61"/>
      <c r="O144" s="61"/>
      <c r="Q144" s="61"/>
      <c r="T144" s="354"/>
      <c r="U144" s="191"/>
      <c r="V144" s="191"/>
      <c r="W144" s="358"/>
    </row>
    <row r="145" spans="3:23" s="2" customFormat="1" ht="12.75">
      <c r="C145" s="199"/>
      <c r="K145" s="61"/>
      <c r="M145" s="61"/>
      <c r="O145" s="61"/>
      <c r="Q145" s="61"/>
      <c r="T145" s="354"/>
      <c r="U145" s="191"/>
      <c r="V145" s="191"/>
      <c r="W145" s="358"/>
    </row>
    <row r="146" spans="3:23" s="2" customFormat="1" ht="12.75">
      <c r="C146" s="199"/>
      <c r="K146" s="61"/>
      <c r="M146" s="61"/>
      <c r="O146" s="61"/>
      <c r="Q146" s="61"/>
      <c r="T146" s="354"/>
      <c r="U146" s="191"/>
      <c r="V146" s="191"/>
      <c r="W146" s="358"/>
    </row>
    <row r="147" spans="3:23" s="2" customFormat="1" ht="12.75">
      <c r="C147" s="199"/>
      <c r="K147" s="61"/>
      <c r="M147" s="61"/>
      <c r="O147" s="61"/>
      <c r="Q147" s="61"/>
      <c r="T147" s="354"/>
      <c r="U147" s="191"/>
      <c r="V147" s="191"/>
      <c r="W147" s="358"/>
    </row>
    <row r="148" spans="3:23" s="2" customFormat="1" ht="12.75">
      <c r="C148" s="199"/>
      <c r="K148" s="61"/>
      <c r="M148" s="61"/>
      <c r="O148" s="61"/>
      <c r="Q148" s="61"/>
      <c r="T148" s="354"/>
      <c r="U148" s="191"/>
      <c r="V148" s="191"/>
      <c r="W148" s="358"/>
    </row>
    <row r="149" spans="3:23" s="2" customFormat="1" ht="12.75">
      <c r="C149" s="199"/>
      <c r="K149" s="61"/>
      <c r="M149" s="61"/>
      <c r="O149" s="61"/>
      <c r="Q149" s="61"/>
      <c r="T149" s="354"/>
      <c r="U149" s="191"/>
      <c r="V149" s="191"/>
      <c r="W149" s="358"/>
    </row>
    <row r="150" spans="3:23" s="2" customFormat="1" ht="12.75">
      <c r="C150" s="199"/>
      <c r="K150" s="61"/>
      <c r="M150" s="61"/>
      <c r="O150" s="61"/>
      <c r="Q150" s="61"/>
      <c r="T150" s="354"/>
      <c r="U150" s="191"/>
      <c r="V150" s="191"/>
      <c r="W150" s="358"/>
    </row>
    <row r="151" spans="3:23" s="2" customFormat="1" ht="12.75">
      <c r="C151" s="199"/>
      <c r="K151" s="61"/>
      <c r="M151" s="61"/>
      <c r="O151" s="61"/>
      <c r="Q151" s="61"/>
      <c r="T151" s="354"/>
      <c r="U151" s="191"/>
      <c r="V151" s="191"/>
      <c r="W151" s="358"/>
    </row>
    <row r="152" spans="3:23" s="2" customFormat="1" ht="12.75">
      <c r="C152" s="199"/>
      <c r="K152" s="61"/>
      <c r="M152" s="61"/>
      <c r="O152" s="61"/>
      <c r="Q152" s="61"/>
      <c r="T152" s="354"/>
      <c r="U152" s="191"/>
      <c r="V152" s="191"/>
      <c r="W152" s="358"/>
    </row>
    <row r="153" spans="3:23" s="2" customFormat="1" ht="12.75">
      <c r="C153" s="199"/>
      <c r="K153" s="61"/>
      <c r="M153" s="61"/>
      <c r="O153" s="61"/>
      <c r="Q153" s="61"/>
      <c r="T153" s="354"/>
      <c r="U153" s="191"/>
      <c r="V153" s="191"/>
      <c r="W153" s="358"/>
    </row>
    <row r="154" spans="3:23" s="2" customFormat="1" ht="12.75">
      <c r="C154" s="199"/>
      <c r="K154" s="61"/>
      <c r="M154" s="61"/>
      <c r="O154" s="61"/>
      <c r="Q154" s="61"/>
      <c r="T154" s="354"/>
      <c r="U154" s="191"/>
      <c r="V154" s="191"/>
      <c r="W154" s="358"/>
    </row>
    <row r="155" spans="3:23" s="2" customFormat="1" ht="12.75">
      <c r="C155" s="199"/>
      <c r="K155" s="61"/>
      <c r="M155" s="61"/>
      <c r="O155" s="61"/>
      <c r="Q155" s="61"/>
      <c r="T155" s="354"/>
      <c r="U155" s="191"/>
      <c r="V155" s="191"/>
      <c r="W155" s="358"/>
    </row>
    <row r="156" spans="3:23" s="2" customFormat="1" ht="12.75">
      <c r="C156" s="199"/>
      <c r="K156" s="61"/>
      <c r="M156" s="61"/>
      <c r="O156" s="61"/>
      <c r="Q156" s="61"/>
      <c r="T156" s="354"/>
      <c r="U156" s="191"/>
      <c r="V156" s="191"/>
      <c r="W156" s="358"/>
    </row>
    <row r="157" spans="3:23" s="2" customFormat="1" ht="12.75">
      <c r="C157" s="199"/>
      <c r="K157" s="61"/>
      <c r="M157" s="61"/>
      <c r="O157" s="61"/>
      <c r="Q157" s="61"/>
      <c r="T157" s="354"/>
      <c r="U157" s="191"/>
      <c r="V157" s="191"/>
      <c r="W157" s="358"/>
    </row>
  </sheetData>
  <printOptions/>
  <pageMargins left="0.5" right="0.5" top="0.5" bottom="0.5" header="0" footer="0"/>
  <pageSetup fitToHeight="99" orientation="landscape" paperSize="9" scale="64"/>
  <rowBreaks count="1" manualBreakCount="1">
    <brk id="56"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E60"/>
  <sheetViews>
    <sheetView workbookViewId="0" topLeftCell="A1">
      <selection activeCell="H45" sqref="H45"/>
    </sheetView>
  </sheetViews>
  <sheetFormatPr defaultColWidth="11.00390625" defaultRowHeight="12"/>
  <cols>
    <col min="2" max="2" width="10.875" style="511" customWidth="1"/>
    <col min="3" max="3" width="8.875" style="0" customWidth="1"/>
    <col min="4" max="4" width="15.875" style="0" customWidth="1"/>
    <col min="5" max="5" width="69.375" style="5" customWidth="1"/>
  </cols>
  <sheetData>
    <row r="1" ht="13.5" thickBot="1">
      <c r="B1" s="512" t="s">
        <v>8</v>
      </c>
    </row>
    <row r="2" spans="2:5" ht="12.75">
      <c r="B2" s="510"/>
      <c r="C2" s="509"/>
      <c r="D2" s="508">
        <v>79.24285714285715</v>
      </c>
      <c r="E2" s="507" t="s">
        <v>208</v>
      </c>
    </row>
    <row r="3" spans="2:5" ht="12.75">
      <c r="B3" s="506">
        <v>0.06792244897959185</v>
      </c>
      <c r="C3" s="501" t="s">
        <v>207</v>
      </c>
      <c r="D3" s="504">
        <v>1.925601428571429</v>
      </c>
      <c r="E3" s="499" t="s">
        <v>206</v>
      </c>
    </row>
    <row r="4" spans="2:5" ht="12.75">
      <c r="B4" s="502">
        <v>130.51146384479716</v>
      </c>
      <c r="C4" s="501" t="s">
        <v>205</v>
      </c>
      <c r="D4" s="504">
        <v>59200</v>
      </c>
      <c r="E4" s="499" t="s">
        <v>204</v>
      </c>
    </row>
    <row r="5" spans="2:5" ht="25.5">
      <c r="B5" s="502"/>
      <c r="C5" s="501"/>
      <c r="D5" s="505">
        <v>0.9999674729488417</v>
      </c>
      <c r="E5" s="499" t="s">
        <v>203</v>
      </c>
    </row>
    <row r="6" spans="2:5" ht="12.75">
      <c r="B6" s="502"/>
      <c r="C6" s="501"/>
      <c r="D6" s="505">
        <v>0.9999967472948842</v>
      </c>
      <c r="E6" s="499" t="s">
        <v>202</v>
      </c>
    </row>
    <row r="7" spans="2:5" ht="25.5">
      <c r="B7" s="502"/>
      <c r="C7" s="501"/>
      <c r="D7" s="504">
        <v>1</v>
      </c>
      <c r="E7" s="499" t="s">
        <v>201</v>
      </c>
    </row>
    <row r="8" spans="2:5" ht="25.5">
      <c r="B8" s="502"/>
      <c r="C8" s="501"/>
      <c r="D8" s="504">
        <v>519.3182686522429</v>
      </c>
      <c r="E8" s="499" t="s">
        <v>55</v>
      </c>
    </row>
    <row r="9" spans="2:5" ht="12.75">
      <c r="B9" s="502"/>
      <c r="C9" s="501"/>
      <c r="D9" s="504"/>
      <c r="E9" s="499"/>
    </row>
    <row r="10" spans="2:5" ht="25.5">
      <c r="B10" s="502"/>
      <c r="C10" s="501"/>
      <c r="D10" s="503">
        <v>30743.641504212777</v>
      </c>
      <c r="E10" s="499" t="s">
        <v>54</v>
      </c>
    </row>
    <row r="11" spans="2:5" ht="25.5">
      <c r="B11" s="502"/>
      <c r="C11" s="501"/>
      <c r="D11" s="503">
        <v>84.2291548060624</v>
      </c>
      <c r="E11" s="499" t="s">
        <v>53</v>
      </c>
    </row>
    <row r="12" spans="2:5" ht="12.75">
      <c r="B12" s="502"/>
      <c r="C12" s="501"/>
      <c r="D12" s="500"/>
      <c r="E12" s="499"/>
    </row>
    <row r="13" spans="2:5" ht="13.5" thickBot="1">
      <c r="B13" s="498">
        <v>4033.6090181619415</v>
      </c>
      <c r="C13" s="497" t="s">
        <v>52</v>
      </c>
      <c r="D13" s="496">
        <v>142.27897771294326</v>
      </c>
      <c r="E13" s="495" t="s">
        <v>51</v>
      </c>
    </row>
    <row r="15" spans="1:5" ht="13.5" thickBot="1">
      <c r="A15" s="514" t="s">
        <v>9</v>
      </c>
      <c r="B15"/>
      <c r="C15" s="494"/>
      <c r="E15" s="513"/>
    </row>
    <row r="16" spans="1:5" ht="25.5">
      <c r="A16" s="515"/>
      <c r="B16" s="221"/>
      <c r="C16" s="516">
        <v>34838</v>
      </c>
      <c r="D16" s="221">
        <v>30.7</v>
      </c>
      <c r="E16" s="517" t="s">
        <v>209</v>
      </c>
    </row>
    <row r="17" spans="1:5" ht="12.75">
      <c r="A17" s="518"/>
      <c r="B17" s="2"/>
      <c r="C17" s="519">
        <v>34842</v>
      </c>
      <c r="D17" s="2">
        <v>60.6</v>
      </c>
      <c r="E17" s="520"/>
    </row>
    <row r="18" spans="1:5" ht="12.75">
      <c r="A18" s="518">
        <f>200/79</f>
        <v>2.5316455696202533</v>
      </c>
      <c r="B18" s="2"/>
      <c r="C18" s="519">
        <v>34843</v>
      </c>
      <c r="D18" s="2">
        <v>35</v>
      </c>
      <c r="E18" s="520"/>
    </row>
    <row r="19" spans="1:5" ht="12.75">
      <c r="A19" s="518"/>
      <c r="B19" s="2"/>
      <c r="C19" s="519">
        <v>34844</v>
      </c>
      <c r="D19" s="2">
        <v>110</v>
      </c>
      <c r="E19" s="520"/>
    </row>
    <row r="20" spans="1:5" ht="12.75">
      <c r="A20" s="518"/>
      <c r="B20" s="2"/>
      <c r="C20" s="519">
        <v>34845</v>
      </c>
      <c r="D20" s="2">
        <v>102.4</v>
      </c>
      <c r="E20" s="520"/>
    </row>
    <row r="21" spans="1:5" ht="12.75">
      <c r="A21" s="518"/>
      <c r="B21" s="2"/>
      <c r="C21" s="519">
        <v>34850</v>
      </c>
      <c r="D21" s="2">
        <v>144</v>
      </c>
      <c r="E21" s="520"/>
    </row>
    <row r="22" spans="1:5" ht="12.75">
      <c r="A22" s="518"/>
      <c r="B22" s="2"/>
      <c r="C22" s="519">
        <v>34853</v>
      </c>
      <c r="D22" s="2">
        <v>72</v>
      </c>
      <c r="E22" s="520"/>
    </row>
    <row r="23" spans="1:5" ht="12.75">
      <c r="A23" s="518"/>
      <c r="B23" s="2"/>
      <c r="C23" s="519"/>
      <c r="D23" s="2"/>
      <c r="E23" s="520"/>
    </row>
    <row r="24" spans="1:5" ht="25.5">
      <c r="A24" s="518"/>
      <c r="B24" s="2"/>
      <c r="C24" s="521" t="s">
        <v>575</v>
      </c>
      <c r="D24" s="522">
        <f>AVERAGE(D16:D22)</f>
        <v>79.24285714285715</v>
      </c>
      <c r="E24" s="520" t="s">
        <v>210</v>
      </c>
    </row>
    <row r="25" spans="1:5" ht="25.5">
      <c r="A25" s="518"/>
      <c r="B25" s="2"/>
      <c r="C25" s="521" t="s">
        <v>382</v>
      </c>
      <c r="D25" s="523">
        <v>0.2</v>
      </c>
      <c r="E25" s="520" t="s">
        <v>153</v>
      </c>
    </row>
    <row r="26" spans="1:5" ht="12.75">
      <c r="A26" s="518"/>
      <c r="B26" s="2"/>
      <c r="C26" s="521" t="s">
        <v>577</v>
      </c>
      <c r="D26" s="524">
        <f>D25*D24</f>
        <v>15.84857142857143</v>
      </c>
      <c r="E26" s="520" t="s">
        <v>154</v>
      </c>
    </row>
    <row r="27" spans="1:5" ht="25.5">
      <c r="A27" s="518"/>
      <c r="B27" s="2"/>
      <c r="C27" s="521" t="s">
        <v>579</v>
      </c>
      <c r="D27" s="524">
        <v>1</v>
      </c>
      <c r="E27" s="520" t="s">
        <v>70</v>
      </c>
    </row>
    <row r="28" spans="1:5" ht="12.75">
      <c r="A28" s="518"/>
      <c r="B28" s="2"/>
      <c r="C28" s="521"/>
      <c r="D28" s="524"/>
      <c r="E28" s="520" t="s">
        <v>71</v>
      </c>
    </row>
    <row r="29" spans="1:5" ht="25.5">
      <c r="A29" s="518"/>
      <c r="B29" s="2"/>
      <c r="C29" s="521"/>
      <c r="D29" s="2"/>
      <c r="E29" s="520" t="s">
        <v>72</v>
      </c>
    </row>
    <row r="30" spans="1:5" ht="12.75">
      <c r="A30" s="518"/>
      <c r="B30" s="2"/>
      <c r="C30" s="521" t="s">
        <v>183</v>
      </c>
      <c r="D30" s="522">
        <f>D27*D26</f>
        <v>15.84857142857143</v>
      </c>
      <c r="E30" s="520" t="s">
        <v>73</v>
      </c>
    </row>
    <row r="31" spans="1:5" ht="12.75">
      <c r="A31" s="518"/>
      <c r="B31" s="2"/>
      <c r="C31" s="521"/>
      <c r="D31" s="524"/>
      <c r="E31" s="520"/>
    </row>
    <row r="32" spans="1:5" ht="25.5">
      <c r="A32" s="518">
        <f>D32*264</f>
        <v>32076</v>
      </c>
      <c r="B32" s="2" t="s">
        <v>74</v>
      </c>
      <c r="C32" s="521" t="s">
        <v>589</v>
      </c>
      <c r="D32" s="522">
        <f>60*4.5*0.45</f>
        <v>121.5</v>
      </c>
      <c r="E32" s="520" t="s">
        <v>75</v>
      </c>
    </row>
    <row r="33" spans="1:5" ht="12.75">
      <c r="A33" s="518"/>
      <c r="B33" s="2"/>
      <c r="C33" s="521" t="s">
        <v>76</v>
      </c>
      <c r="D33" s="524">
        <f>D32*D30</f>
        <v>1925.6014285714289</v>
      </c>
      <c r="E33" s="520" t="s">
        <v>45</v>
      </c>
    </row>
    <row r="34" spans="1:5" ht="12.75">
      <c r="A34" s="525">
        <f>D34/28.35</f>
        <v>0.06792244897959185</v>
      </c>
      <c r="B34" s="2" t="s">
        <v>207</v>
      </c>
      <c r="C34" s="521" t="s">
        <v>370</v>
      </c>
      <c r="D34" s="522">
        <f>D33/1000</f>
        <v>1.925601428571429</v>
      </c>
      <c r="E34" s="520" t="s">
        <v>46</v>
      </c>
    </row>
    <row r="35" spans="1:5" ht="12.75">
      <c r="A35" s="518"/>
      <c r="B35" s="2"/>
      <c r="C35" s="521"/>
      <c r="D35" s="524"/>
      <c r="E35" s="520"/>
    </row>
    <row r="36" spans="1:5" ht="12.75">
      <c r="A36" s="518"/>
      <c r="B36" s="2"/>
      <c r="C36" s="521" t="s">
        <v>244</v>
      </c>
      <c r="D36" s="524">
        <v>74</v>
      </c>
      <c r="E36" s="520" t="s">
        <v>138</v>
      </c>
    </row>
    <row r="37" spans="1:5" ht="12.75">
      <c r="A37" s="518"/>
      <c r="B37" s="2"/>
      <c r="C37" s="521" t="s">
        <v>93</v>
      </c>
      <c r="D37" s="524">
        <v>4</v>
      </c>
      <c r="E37" s="520" t="s">
        <v>139</v>
      </c>
    </row>
    <row r="38" spans="1:5" ht="25.5">
      <c r="A38" s="518"/>
      <c r="B38" s="2"/>
      <c r="C38" s="521" t="s">
        <v>96</v>
      </c>
      <c r="D38" s="524">
        <v>1000</v>
      </c>
      <c r="E38" s="520" t="s">
        <v>140</v>
      </c>
    </row>
    <row r="39" spans="1:5" ht="12.75">
      <c r="A39" s="518"/>
      <c r="B39" s="2"/>
      <c r="C39" s="521" t="s">
        <v>141</v>
      </c>
      <c r="D39" s="526">
        <v>0.2</v>
      </c>
      <c r="E39" s="520" t="s">
        <v>142</v>
      </c>
    </row>
    <row r="40" spans="1:5" ht="12.75">
      <c r="A40" s="518">
        <f>(D40/28.35)/16</f>
        <v>130.51146384479716</v>
      </c>
      <c r="B40" s="2" t="s">
        <v>205</v>
      </c>
      <c r="C40" s="521" t="s">
        <v>191</v>
      </c>
      <c r="D40" s="522">
        <f>D38*D37*D36*D39</f>
        <v>59200</v>
      </c>
      <c r="E40" s="520" t="s">
        <v>143</v>
      </c>
    </row>
    <row r="41" spans="1:5" ht="12.75">
      <c r="A41" s="518"/>
      <c r="B41" s="2"/>
      <c r="C41" s="521"/>
      <c r="D41" s="524"/>
      <c r="E41" s="520"/>
    </row>
    <row r="42" spans="1:5" ht="12.75">
      <c r="A42" s="518"/>
      <c r="B42" s="2"/>
      <c r="C42" s="521"/>
      <c r="D42" s="524"/>
      <c r="E42" s="520" t="s">
        <v>144</v>
      </c>
    </row>
    <row r="43" spans="1:5" ht="12.75">
      <c r="A43" s="518"/>
      <c r="B43" s="2"/>
      <c r="C43" s="521"/>
      <c r="D43" s="524"/>
      <c r="E43" s="520"/>
    </row>
    <row r="44" spans="1:5" ht="12.75">
      <c r="A44" s="518"/>
      <c r="B44" s="2"/>
      <c r="C44" s="521" t="s">
        <v>145</v>
      </c>
      <c r="D44" s="527">
        <f>D34/D40</f>
        <v>3.252705115830116E-05</v>
      </c>
      <c r="E44" s="520" t="s">
        <v>146</v>
      </c>
    </row>
    <row r="45" spans="1:5" ht="25.5">
      <c r="A45" s="518"/>
      <c r="B45" s="2"/>
      <c r="C45" s="521" t="s">
        <v>477</v>
      </c>
      <c r="D45" s="528">
        <f>1-D44</f>
        <v>0.9999674729488417</v>
      </c>
      <c r="E45" s="520" t="s">
        <v>147</v>
      </c>
    </row>
    <row r="46" spans="1:5" ht="12.75">
      <c r="A46" s="518"/>
      <c r="B46" s="2"/>
      <c r="C46" s="521" t="s">
        <v>148</v>
      </c>
      <c r="D46" s="528">
        <f>1-(D44/10)</f>
        <v>0.9999967472948842</v>
      </c>
      <c r="E46" s="520" t="s">
        <v>149</v>
      </c>
    </row>
    <row r="47" spans="1:5" ht="12.75">
      <c r="A47" s="518"/>
      <c r="B47" s="2"/>
      <c r="C47" s="521"/>
      <c r="D47" s="529"/>
      <c r="E47" s="520"/>
    </row>
    <row r="48" spans="1:5" ht="12.75">
      <c r="A48" s="518"/>
      <c r="B48" s="2"/>
      <c r="C48" s="521"/>
      <c r="D48" s="524"/>
      <c r="E48" s="520"/>
    </row>
    <row r="49" spans="1:5" ht="25.5">
      <c r="A49" s="518"/>
      <c r="B49" s="2"/>
      <c r="C49" s="521" t="s">
        <v>150</v>
      </c>
      <c r="D49" s="524">
        <v>1</v>
      </c>
      <c r="E49" s="520" t="s">
        <v>201</v>
      </c>
    </row>
    <row r="50" spans="1:5" ht="25.5">
      <c r="A50" s="518"/>
      <c r="B50" s="2"/>
      <c r="C50" s="521" t="s">
        <v>151</v>
      </c>
      <c r="D50" s="524">
        <f>1000/D34</f>
        <v>519.3182686522429</v>
      </c>
      <c r="E50" s="520" t="s">
        <v>55</v>
      </c>
    </row>
    <row r="51" spans="1:5" ht="12.75">
      <c r="A51" s="518"/>
      <c r="B51" s="2"/>
      <c r="C51" s="521"/>
      <c r="D51" s="524"/>
      <c r="E51" s="520"/>
    </row>
    <row r="52" spans="1:5" ht="25.5">
      <c r="A52" s="518"/>
      <c r="B52" s="2"/>
      <c r="C52" s="521" t="s">
        <v>152</v>
      </c>
      <c r="D52" s="193">
        <f>D40/D34</f>
        <v>30743.641504212777</v>
      </c>
      <c r="E52" s="520" t="s">
        <v>67</v>
      </c>
    </row>
    <row r="53" spans="1:5" ht="25.5">
      <c r="A53" s="518"/>
      <c r="B53" s="2"/>
      <c r="C53" s="521" t="s">
        <v>68</v>
      </c>
      <c r="D53" s="193">
        <f>D52/365</f>
        <v>84.2291548060624</v>
      </c>
      <c r="E53" s="520" t="s">
        <v>69</v>
      </c>
    </row>
    <row r="54" spans="1:5" ht="12.75">
      <c r="A54" s="518"/>
      <c r="B54" s="2"/>
      <c r="C54" s="521"/>
      <c r="D54" s="2"/>
      <c r="E54" s="520"/>
    </row>
    <row r="55" spans="1:5" ht="12.75">
      <c r="A55" s="518"/>
      <c r="B55" s="2"/>
      <c r="C55" s="521"/>
      <c r="D55" s="2"/>
      <c r="E55" s="520"/>
    </row>
    <row r="56" spans="1:5" ht="12.75">
      <c r="A56" s="518"/>
      <c r="B56" s="2"/>
      <c r="C56" s="521" t="s">
        <v>0</v>
      </c>
      <c r="D56" s="530">
        <v>3000000</v>
      </c>
      <c r="E56" s="520" t="s">
        <v>1</v>
      </c>
    </row>
    <row r="57" spans="1:5" ht="12.75">
      <c r="A57" s="518"/>
      <c r="B57" s="2"/>
      <c r="C57" s="521" t="s">
        <v>2</v>
      </c>
      <c r="D57" s="2">
        <v>30</v>
      </c>
      <c r="E57" s="520" t="s">
        <v>3</v>
      </c>
    </row>
    <row r="58" spans="1:5" ht="12.75">
      <c r="A58" s="518"/>
      <c r="B58" s="2"/>
      <c r="C58" s="521"/>
      <c r="D58" s="2"/>
      <c r="E58" s="520"/>
    </row>
    <row r="59" spans="1:5" ht="12.75">
      <c r="A59" s="518"/>
      <c r="B59" s="2"/>
      <c r="C59" s="521" t="s">
        <v>4</v>
      </c>
      <c r="D59" s="2">
        <f>D34*365*30</f>
        <v>21085.335642857146</v>
      </c>
      <c r="E59" s="520" t="s">
        <v>5</v>
      </c>
    </row>
    <row r="60" spans="1:5" ht="13.5" thickBot="1">
      <c r="A60" s="531">
        <f>D60*28.35</f>
        <v>4033.6090181619415</v>
      </c>
      <c r="B60" s="305" t="s">
        <v>52</v>
      </c>
      <c r="C60" s="532" t="s">
        <v>6</v>
      </c>
      <c r="D60" s="305">
        <f>D56/D59</f>
        <v>142.27897771294326</v>
      </c>
      <c r="E60" s="533" t="s">
        <v>7</v>
      </c>
    </row>
  </sheetData>
  <printOptions horizontalCentered="1" verticalCentered="1"/>
  <pageMargins left="0.6" right="0.6" top="0.5" bottom="0.5" header="0" footer="0"/>
  <pageSetup fitToHeight="1" fitToWidth="1" orientation="portrait" paperSize="9" scale="7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Oasis Design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 Ludwig</dc:creator>
  <cp:keywords/>
  <dc:description/>
  <cp:lastModifiedBy>A S</cp:lastModifiedBy>
  <cp:lastPrinted>2007-07-03T18:35:36Z</cp:lastPrinted>
  <dcterms:created xsi:type="dcterms:W3CDTF">2003-06-09T17:53:00Z</dcterms:created>
  <cp:category/>
  <cp:version/>
  <cp:contentType/>
  <cp:contentStatus/>
</cp:coreProperties>
</file>